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206"/>
  <workbookPr autoCompressPictures="0"/>
  <bookViews>
    <workbookView xWindow="0" yWindow="0" windowWidth="25600" windowHeight="13860"/>
  </bookViews>
  <sheets>
    <sheet name="New data" sheetId="1" r:id="rId1"/>
    <sheet name="last edition's data" sheetId="2" r:id="rId2"/>
  </sheets>
  <definedNames>
    <definedName name="_ftn1" localSheetId="1">'last edition''s data'!#REF!</definedName>
    <definedName name="_ftn1">'New data'!#REF!</definedName>
    <definedName name="_ftn2" localSheetId="1">'last edition''s data'!#REF!</definedName>
    <definedName name="_ftn2">'New data'!#REF!</definedName>
    <definedName name="_ftnref2" localSheetId="1">'last edition''s data'!#REF!</definedName>
    <definedName name="_ftnref2">'New data'!#REF!</definedName>
    <definedName name="OLE_LINK4" localSheetId="1">'last edition''s data'!#REF!</definedName>
    <definedName name="OLE_LINK4">'New data'!#REF!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P64" i="1" l="1"/>
  <c r="C64" i="1"/>
  <c r="P66" i="1"/>
  <c r="C66" i="1"/>
  <c r="P68" i="1"/>
  <c r="C68" i="1"/>
  <c r="P70" i="1"/>
  <c r="C70" i="1"/>
  <c r="P74" i="1"/>
  <c r="C74" i="1"/>
  <c r="P76" i="1"/>
  <c r="C76" i="1"/>
  <c r="P78" i="1"/>
  <c r="C78" i="1"/>
  <c r="P80" i="1"/>
  <c r="C80" i="1"/>
  <c r="P82" i="1"/>
  <c r="C82" i="1"/>
  <c r="P84" i="1"/>
  <c r="C84" i="1"/>
  <c r="P86" i="1"/>
  <c r="C86" i="1"/>
  <c r="P88" i="1"/>
  <c r="C88" i="1"/>
  <c r="C3" i="1"/>
  <c r="D5" i="1"/>
  <c r="D64" i="1"/>
  <c r="D66" i="1"/>
  <c r="D68" i="1"/>
  <c r="D70" i="1"/>
  <c r="D74" i="1"/>
  <c r="D76" i="1"/>
  <c r="D78" i="1"/>
  <c r="D80" i="1"/>
  <c r="D82" i="1"/>
  <c r="D84" i="1"/>
  <c r="D86" i="1"/>
  <c r="D88" i="1"/>
  <c r="D60" i="1"/>
  <c r="E5" i="1"/>
  <c r="E64" i="1"/>
  <c r="E66" i="1"/>
  <c r="E68" i="1"/>
  <c r="E70" i="1"/>
  <c r="E74" i="1"/>
  <c r="E76" i="1"/>
  <c r="E78" i="1"/>
  <c r="E80" i="1"/>
  <c r="E82" i="1"/>
  <c r="E84" i="1"/>
  <c r="E86" i="1"/>
  <c r="E88" i="1"/>
  <c r="E60" i="1"/>
  <c r="F5" i="1"/>
  <c r="F64" i="1"/>
  <c r="F66" i="1"/>
  <c r="F68" i="1"/>
  <c r="F74" i="1"/>
  <c r="F76" i="1"/>
  <c r="F78" i="1"/>
  <c r="F80" i="1"/>
  <c r="F82" i="1"/>
  <c r="F84" i="1"/>
  <c r="F86" i="1"/>
  <c r="F88" i="1"/>
  <c r="F60" i="1"/>
  <c r="G5" i="1"/>
  <c r="G64" i="1"/>
  <c r="G66" i="1"/>
  <c r="G68" i="1"/>
  <c r="G70" i="1"/>
  <c r="G74" i="1"/>
  <c r="G76" i="1"/>
  <c r="G78" i="1"/>
  <c r="G80" i="1"/>
  <c r="G82" i="1"/>
  <c r="G84" i="1"/>
  <c r="G86" i="1"/>
  <c r="G88" i="1"/>
  <c r="G60" i="1"/>
  <c r="H5" i="1"/>
  <c r="H64" i="1"/>
  <c r="H66" i="1"/>
  <c r="H68" i="1"/>
  <c r="H70" i="1"/>
  <c r="H74" i="1"/>
  <c r="H76" i="1"/>
  <c r="H78" i="1"/>
  <c r="H80" i="1"/>
  <c r="H82" i="1"/>
  <c r="H84" i="1"/>
  <c r="H86" i="1"/>
  <c r="H88" i="1"/>
  <c r="H60" i="1"/>
  <c r="C5" i="1"/>
  <c r="C60" i="1"/>
  <c r="F3" i="1"/>
  <c r="D3" i="1"/>
  <c r="E3" i="1"/>
  <c r="G3" i="1"/>
  <c r="H3" i="1"/>
  <c r="C14" i="2"/>
  <c r="C5" i="2"/>
  <c r="C21" i="2"/>
  <c r="C28" i="2"/>
  <c r="C38" i="2"/>
  <c r="C36" i="2"/>
  <c r="C47" i="2"/>
  <c r="C56" i="2"/>
  <c r="C4" i="2"/>
  <c r="D14" i="2"/>
  <c r="D5" i="2"/>
  <c r="D21" i="2"/>
  <c r="D28" i="2"/>
  <c r="D38" i="2"/>
  <c r="D36" i="2"/>
  <c r="D47" i="2"/>
  <c r="D56" i="2"/>
  <c r="D4" i="2"/>
  <c r="E14" i="2"/>
  <c r="E5" i="2"/>
  <c r="E21" i="2"/>
  <c r="E28" i="2"/>
  <c r="E38" i="2"/>
  <c r="E36" i="2"/>
  <c r="E47" i="2"/>
  <c r="E56" i="2"/>
  <c r="E4" i="2"/>
  <c r="F14" i="2"/>
  <c r="F5" i="2"/>
  <c r="F21" i="2"/>
  <c r="F28" i="2"/>
  <c r="F38" i="2"/>
  <c r="F36" i="2"/>
  <c r="F47" i="2"/>
  <c r="F56" i="2"/>
  <c r="F4" i="2"/>
  <c r="G14" i="2"/>
  <c r="G5" i="2"/>
  <c r="G21" i="2"/>
  <c r="G28" i="2"/>
  <c r="G38" i="2"/>
  <c r="G36" i="2"/>
  <c r="G47" i="2"/>
  <c r="G56" i="2"/>
  <c r="G4" i="2"/>
  <c r="H14" i="2"/>
  <c r="H5" i="2"/>
  <c r="H21" i="2"/>
  <c r="H28" i="2"/>
  <c r="H38" i="2"/>
  <c r="H36" i="2"/>
  <c r="H47" i="2"/>
  <c r="H56" i="2"/>
  <c r="H4" i="2"/>
  <c r="C79" i="2"/>
  <c r="C83" i="2"/>
  <c r="C87" i="2"/>
  <c r="C74" i="2"/>
  <c r="C101" i="2"/>
  <c r="C110" i="2"/>
  <c r="C119" i="2"/>
  <c r="C73" i="2"/>
  <c r="D79" i="2"/>
  <c r="D83" i="2"/>
  <c r="D87" i="2"/>
  <c r="D74" i="2"/>
  <c r="D101" i="2"/>
  <c r="D110" i="2"/>
  <c r="D119" i="2"/>
  <c r="D73" i="2"/>
  <c r="E79" i="2"/>
  <c r="E83" i="2"/>
  <c r="E87" i="2"/>
  <c r="E74" i="2"/>
  <c r="E101" i="2"/>
  <c r="E110" i="2"/>
  <c r="E119" i="2"/>
  <c r="E73" i="2"/>
  <c r="F79" i="2"/>
  <c r="F83" i="2"/>
  <c r="F87" i="2"/>
  <c r="F74" i="2"/>
  <c r="F101" i="2"/>
  <c r="F110" i="2"/>
  <c r="F119" i="2"/>
  <c r="F73" i="2"/>
  <c r="G79" i="2"/>
  <c r="G83" i="2"/>
  <c r="G87" i="2"/>
  <c r="G74" i="2"/>
  <c r="G101" i="2"/>
  <c r="G110" i="2"/>
  <c r="G119" i="2"/>
  <c r="G73" i="2"/>
  <c r="H79" i="2"/>
  <c r="H83" i="2"/>
  <c r="H87" i="2"/>
  <c r="H74" i="2"/>
  <c r="H101" i="2"/>
  <c r="H110" i="2"/>
  <c r="H119" i="2"/>
  <c r="H73" i="2"/>
</calcChain>
</file>

<file path=xl/comments1.xml><?xml version="1.0" encoding="utf-8"?>
<comments xmlns="http://schemas.openxmlformats.org/spreadsheetml/2006/main">
  <authors>
    <author>Chizhmakov</author>
    <author>User</author>
  </authors>
  <commentList>
    <comment ref="M9" authorId="0">
      <text>
        <r>
          <rPr>
            <sz val="8"/>
            <color indexed="81"/>
            <rFont val="Tahoma"/>
          </rPr>
          <t xml:space="preserve">Manana Kochladze:
I not sure that it counts but would be better somehow to indicate even if the timeline is end of 2011. at least to appreciate that it develops (suddenly in October they revive two years freezed process;) 
</t>
        </r>
      </text>
    </comment>
    <comment ref="F10" authorId="0">
      <text>
        <r>
          <rPr>
            <sz val="10"/>
            <color indexed="81"/>
            <rFont val="Tahoma"/>
          </rPr>
          <t xml:space="preserve">changes because new NEAP approved in 2012
</t>
        </r>
      </text>
    </comment>
    <comment ref="J14" authorId="0">
      <text>
        <r>
          <rPr>
            <sz val="8"/>
            <color indexed="81"/>
            <rFont val="Tahoma"/>
          </rPr>
          <t xml:space="preserve">Country report with recommendations is available http://enpi-seis.ew.eea.europa.eu/project-activities/country-report/country-report
</t>
        </r>
      </text>
    </comment>
    <comment ref="E16" authorId="0">
      <text>
        <r>
          <rPr>
            <sz val="10"/>
            <color indexed="81"/>
            <rFont val="Tahoma"/>
          </rPr>
          <t xml:space="preserve">the actual index is 0,72 because of Bern convention
</t>
        </r>
      </text>
    </comment>
    <comment ref="C31" authorId="0">
      <text>
        <r>
          <rPr>
            <sz val="10"/>
            <color indexed="81"/>
            <rFont val="Tahoma"/>
          </rPr>
          <t xml:space="preserve">I've put 0.50 because it is reflected in the legislation
</t>
        </r>
      </text>
    </comment>
    <comment ref="E31" authorId="0">
      <text>
        <r>
          <rPr>
            <sz val="10"/>
            <color indexed="81"/>
            <rFont val="Tahoma"/>
          </rPr>
          <t xml:space="preserve">Changes due to mistake, tha Strategy was there in 2011, actually adopted in 2004
</t>
        </r>
      </text>
    </comment>
    <comment ref="E33" authorId="0">
      <text>
        <r>
          <rPr>
            <sz val="10"/>
            <color indexed="81"/>
            <rFont val="Tahoma"/>
          </rPr>
          <t xml:space="preserve">changes since last year due to mistake, last year the Strategy was there
</t>
        </r>
      </text>
    </comment>
    <comment ref="F35" authorId="0">
      <text>
        <r>
          <rPr>
            <sz val="10"/>
            <color indexed="81"/>
            <rFont val="Tahoma"/>
          </rPr>
          <t xml:space="preserve">the actual answer is no, but how it could be? The year before the answer was "Fragmented" Not sure 
</t>
        </r>
      </text>
    </comment>
    <comment ref="J63" authorId="0">
      <text>
        <r>
          <rPr>
            <sz val="10"/>
            <color indexed="81"/>
            <rFont val="Tahoma"/>
          </rPr>
          <t xml:space="preserve">data for 2010
</t>
        </r>
      </text>
    </comment>
    <comment ref="J64" authorId="0">
      <text>
        <r>
          <rPr>
            <sz val="10"/>
            <color indexed="81"/>
            <rFont val="Tahoma"/>
          </rPr>
          <t xml:space="preserve">in 2011 and 2012 water withdrawal was the same - 14651 mln m3
</t>
        </r>
      </text>
    </comment>
    <comment ref="B66" authorId="0">
      <text>
        <r>
          <rPr>
            <sz val="10"/>
            <color indexed="81"/>
            <rFont val="Tahoma"/>
          </rPr>
          <t xml:space="preserve">цифры, что посчитала Украина
</t>
        </r>
      </text>
    </comment>
    <comment ref="J66" authorId="1">
      <text>
        <r>
          <rPr>
            <sz val="10"/>
            <color indexed="81"/>
            <rFont val="Tahoma"/>
          </rPr>
          <t xml:space="preserve">industrial plus municipal waste generated in 2012 year was taken for calculation
</t>
        </r>
      </text>
    </comment>
    <comment ref="J67" authorId="1">
      <text>
        <r>
          <rPr>
            <sz val="10"/>
            <color indexed="81"/>
            <rFont val="Tahoma"/>
          </rPr>
          <t xml:space="preserve">the data for municipal waste collected (generated) in 2011 year was taken. The figure for municipal waste that is "stored" in landfills was neglected   
</t>
        </r>
      </text>
    </comment>
    <comment ref="J68" authorId="1">
      <text>
        <r>
          <rPr>
            <sz val="10"/>
            <color indexed="81"/>
            <rFont val="Tahoma"/>
          </rPr>
          <t xml:space="preserve">the same method of calculation as in 2011 was used
</t>
        </r>
      </text>
    </comment>
    <comment ref="J75" authorId="1">
      <text>
        <r>
          <rPr>
            <sz val="10"/>
            <color indexed="81"/>
            <rFont val="Tahoma"/>
          </rPr>
          <t xml:space="preserve">data for 2010
</t>
        </r>
      </text>
    </comment>
    <comment ref="J76" authorId="1">
      <text>
        <r>
          <rPr>
            <sz val="10"/>
            <color indexed="81"/>
            <rFont val="Tahoma"/>
          </rPr>
          <t xml:space="preserve">in 2011 - 9,2%, in 2012 - 8,79%
</t>
        </r>
      </text>
    </comment>
    <comment ref="M76" authorId="0">
      <text>
        <r>
          <rPr>
            <sz val="8"/>
            <color indexed="81"/>
            <rFont val="Tahoma"/>
          </rPr>
          <t xml:space="preserve">
MK.GeorgiaIn 2012 report it is 29%/however, in 2010 UNECE preformace review, is indicated that only 60% waste rwater is treaed from solids, and only 40% undergoes biologial treatmenthttp://www.unece.org/fileadmin/DAM/env/epr/epr_studies/Georgia%20II.pdf  According to  Geostat, page n 98. there  72 of water disharged is not treated http://www.geostat.ge/cms/site_images/_files/yearbook/Yearbook_Georgia_2012.pdf</t>
        </r>
      </text>
    </comment>
    <comment ref="J77" authorId="1">
      <text>
        <r>
          <rPr>
            <sz val="10"/>
            <color indexed="81"/>
            <rFont val="Tahoma"/>
          </rPr>
          <t xml:space="preserve">in 2011 - 29,9 
</t>
        </r>
      </text>
    </comment>
    <comment ref="J78" authorId="1">
      <text>
        <r>
          <rPr>
            <sz val="10"/>
            <color indexed="81"/>
            <rFont val="Tahoma"/>
          </rPr>
          <t xml:space="preserve">data 2012
</t>
        </r>
      </text>
    </comment>
    <comment ref="J79" authorId="1">
      <text>
        <r>
          <rPr>
            <sz val="10"/>
            <color indexed="81"/>
            <rFont val="Tahoma"/>
          </rPr>
          <t xml:space="preserve">in 2011 - 14,5 
</t>
        </r>
      </text>
    </comment>
    <comment ref="J80" authorId="1">
      <text>
        <r>
          <rPr>
            <sz val="10"/>
            <color indexed="81"/>
            <rFont val="Tahoma"/>
          </rPr>
          <t xml:space="preserve">data 2012
</t>
        </r>
      </text>
    </comment>
  </commentList>
</comments>
</file>

<file path=xl/sharedStrings.xml><?xml version="1.0" encoding="utf-8"?>
<sst xmlns="http://schemas.openxmlformats.org/spreadsheetml/2006/main" count="877" uniqueCount="433">
  <si>
    <t>NQF has been developed on the basis of EQF and adopted in December 2010 encompassing all study fields existing in the country. The NQF will make qualifications issued by higher education institutions understandable in European Higher Education Area. The m</t>
  </si>
  <si>
    <t>On 11 April 1997, the Republic of Armenia has ratified the Lisbon Convention1 on the Recognition
of Qualifications Concerning Higher Education in the European Region. Recognition practice-Stage of Implementation-After the establishment of ArmENIC it becam</t>
  </si>
  <si>
    <t>There is mechanism for implementation of stipulated by the Law principles of university autoNomy. Some of the Norms contradict to other regulations (Budget Code, Land Code). The matter of autoNomy is the matter of “special relations” of rectors with autho</t>
  </si>
  <si>
    <t xml:space="preserve">The reorganization and termination of activity for universities is proposed by the Senate and approved by the Government of the Republic of Moldova. Universities are administrated by university senates, headed by rectors; Faculties – by faculty councils, </t>
  </si>
  <si>
    <t xml:space="preserve">Yes. Academic Council makes decision concerning education and research, Council of Representatives, which deals with administrative and financial issues, students’ self-governance, which comprise 30% of Council of Representatives. Within the structure of </t>
  </si>
  <si>
    <t>Universities have the right to organize, perform and improve the teaching and research, to define which specializations are to be offered, to develop curricula and analytical programs in conformity with the national educational standards, to organize admi</t>
  </si>
  <si>
    <t xml:space="preserve">
For State Universities - No. The main source of financing for state universities is state budget. State budget covers salaries, students’ grants, and reNovation. Income Universities receive from contract students are also controlled by the state. Private</t>
  </si>
  <si>
    <t xml:space="preserve">The main source of financing for the state higher education institutions is the state budget, with budget allocations depending on the number of students. Budgetary financing covers only salaries, stipends and constructions. The universities can also get </t>
  </si>
  <si>
    <t>Yes. At the moment changes in the Law on Higher Education are being discussed. Changes (if adopted) will affect financial management of HEIs. For example, if the council of Regents will be introduced, the level of autoNomy will decrease, but yet, we don’t</t>
  </si>
  <si>
    <t>Once every five years all teaching positions are declared vacant and must be occupied on a competitive basis. The qualifications needed to access these categories are set out in the regulation which governs access to the main categories of academic staff.</t>
  </si>
  <si>
    <t>In 2008 EIE was adopted by the government as a major condition for University admission in Ukraine. The EIE replaced traditional oral and written entrance examinations for the University level that had been major source of corruption in education deepenin</t>
  </si>
  <si>
    <t>The Ministry of Education establishes the admission rules. Admission to the first cycle is on the basis of marks obtained at the secondary education final exams. Candidates can apply for admission to 3 specialties, finally choosing one. Admissions regulat</t>
  </si>
  <si>
    <t>Enrollment for the first level of higher education (Specialists’ Diploma) is on a competitive basis and depends on the results of the entrance exams (in the form of centralized testing) and grade average of the school leaving certificate. Those applicants</t>
  </si>
  <si>
    <t xml:space="preserve">The State takes the responsibility for the admission of students to the first cycle higher education through creating the centralized, objective system and ensuring the principles of equity and meritocracy. A special unit – a legal entity of public law – </t>
  </si>
  <si>
    <t>Equal, despite corruption within the system. The information providing tools are weak, awareness is even weaker. No coordinating body for beneficiary search. In order to ensure access to quality education for all since 2007 the Ministryof Scinece and Educ</t>
  </si>
  <si>
    <t>Equal rights, though foreign students canNot work in Ukraine. The biggest problems foreign students face applying for studies in Ukraine is bureaucratic proceeding and language (only few universities can provide study programs in English), money machinati</t>
  </si>
  <si>
    <t>Admission to higher education institutions is based on the selection of application files. International students have to prove good kNowledge of the teaching language (Romanian, English or French). Usually, international students learn Romanian during th</t>
  </si>
  <si>
    <t>No. A new project that aims to improve lifelong learning opportunities in Eastern Europe has been launched by the European Training Foundation (ETF) (February 2011). The three-year project, entitled ‘Lifelong Learning in Eastern Europe’, will bring togeth</t>
  </si>
  <si>
    <t>Some elements of life long learning as defined by the Law on Higher and Postgraduate Education of Armenia are available as supplementary postgraduate programmes based on earned professional education and do Not lead to a formal credential. The purposes of</t>
  </si>
  <si>
    <t>Yes. Law on Fundamentals of Cultural Legislation (2002).National Assembly of the Republic of Armenia, Ministry of Culture of the Republic of Armenia: State Programme for Preservation and Development of Culture. Yerevan, 2004. Ministry of Culture of the Re</t>
  </si>
  <si>
    <t>Yes. “Youth Policy in Armenia, an international perspective”, Strasbourg 2009, Council of Europe Publishing, ISBN 978-92-871-6627-2, “National Youth Report of Armenia”, Yerevan 2008, Ministry of Culture and Youth Affairs of the Republic of Armenia, ISBN 9</t>
  </si>
  <si>
    <t>In progress. Two draft laws on volunteering have been put into circulation-first be the NGO professionals for Civil Society in 2004 and the second by the Armenian Ministry of Labor and Social Issues in 2008- a law dedicated to voluntarism has Not yet been</t>
  </si>
  <si>
    <t>Not adopted. The Transport and Communication Ministry of RA developed and provided to the Coordination Committee of Implementation of RA Information Security Strategy (within  RA National Security Council) the draft Strategy of Program of  Development and</t>
  </si>
  <si>
    <t>Implemented. Armenia joined Safer Internet pan-European initiative since 2009. Activities have been coordinated by Media Education centre with support of Microsoft Corporation, ISOC Armenia, World Vision in 2009 and in 2010. Armenian Safer Internet Day Co</t>
  </si>
  <si>
    <r>
      <t xml:space="preserve">  0,00172 (5305 students (From pilot edition:In 2008-2009 academic year there were 3200 students from </t>
    </r>
    <r>
      <rPr>
        <i/>
        <sz val="9"/>
        <rFont val="Calibri"/>
        <family val="2"/>
      </rPr>
      <t>Armenian Diaspora</t>
    </r>
    <r>
      <rPr>
        <sz val="9"/>
        <rFont val="Calibri"/>
        <family val="2"/>
      </rPr>
      <t>, in 2009-2010- 3375, in 2010-2011- 3305. In 2008-2009 academic year there were 2500 international students in Armenia, in 2009-2010-200</t>
    </r>
  </si>
  <si>
    <r>
      <t xml:space="preserve">       International students enjoy equal rights and restrictions with students-citizens of Armenia. The only exception is payment for study in two universities:  students from </t>
    </r>
    <r>
      <rPr>
        <i/>
        <sz val="9"/>
        <rFont val="Calibri"/>
        <family val="2"/>
      </rPr>
      <t>Armenian Diaspora</t>
    </r>
    <r>
      <rPr>
        <sz val="9"/>
        <rFont val="Calibri"/>
        <family val="2"/>
      </rPr>
      <t xml:space="preserve"> pay the same amount for study in all state universities, exc</t>
    </r>
  </si>
  <si>
    <r>
      <t xml:space="preserve">Is the Environmental policy integration as such demanded by national legislation? </t>
    </r>
    <r>
      <rPr>
        <sz val="11"/>
        <rFont val="Calibri"/>
        <family val="2"/>
      </rPr>
      <t xml:space="preserve">Yes/ No/ </t>
    </r>
    <r>
      <rPr>
        <sz val="11"/>
        <color indexed="19"/>
        <rFont val="Calibri"/>
        <family val="2"/>
      </rPr>
      <t>Under preparation</t>
    </r>
  </si>
  <si>
    <r>
      <t xml:space="preserve">Is the Strategy and Action plan on National environmental policy adopted by the Parliament/ Government? </t>
    </r>
    <r>
      <rPr>
        <sz val="11"/>
        <rFont val="Calibri"/>
        <family val="2"/>
      </rPr>
      <t xml:space="preserve">Yes/ No/ </t>
    </r>
    <r>
      <rPr>
        <sz val="11"/>
        <color indexed="19"/>
        <rFont val="Calibri"/>
        <family val="2"/>
      </rPr>
      <t>Under preparation</t>
    </r>
  </si>
  <si>
    <r>
      <t>Is the Action Plan on joining SharedEnvironmental Information System coordinatedby EEA adopted by the Government?</t>
    </r>
    <r>
      <rPr>
        <sz val="11"/>
        <rFont val="Calibri"/>
        <family val="2"/>
      </rPr>
      <t xml:space="preserve"> Yes/No/Under preparation</t>
    </r>
  </si>
  <si>
    <r>
      <t xml:space="preserve">How many </t>
    </r>
    <r>
      <rPr>
        <b/>
        <sz val="11"/>
        <rFont val="Calibri"/>
        <family val="2"/>
      </rPr>
      <t xml:space="preserve">of the regional and global Environmental Conventions and Protocols your country signed, ratified and accessed? </t>
    </r>
    <r>
      <rPr>
        <sz val="11"/>
        <rFont val="Calibri"/>
        <family val="2"/>
      </rPr>
      <t xml:space="preserve">Number List of Conventions and Protocols your country ratified (Annex). </t>
    </r>
  </si>
  <si>
    <r>
      <t>Was country decided by</t>
    </r>
    <r>
      <rPr>
        <b/>
        <sz val="11"/>
        <rFont val="Calibri"/>
        <family val="2"/>
      </rPr>
      <t xml:space="preserve"> the MoP to be in non-compliance with main conventions and protocols with compliance mechanism? </t>
    </r>
    <r>
      <rPr>
        <sz val="11"/>
        <rFont val="Calibri"/>
        <family val="2"/>
      </rPr>
      <t>Yes/ No/ Under consideration</t>
    </r>
  </si>
  <si>
    <r>
      <t xml:space="preserve">Are MEAs implementing instruments </t>
    </r>
    <r>
      <rPr>
        <b/>
        <sz val="11"/>
        <color indexed="19"/>
        <rFont val="Calibri"/>
        <family val="2"/>
      </rPr>
      <t>being adopted</t>
    </r>
    <r>
      <rPr>
        <b/>
        <sz val="11"/>
        <rFont val="Calibri"/>
        <family val="2"/>
      </rPr>
      <t xml:space="preserve">? (National laws/ underlaw acts, Implementation plans)? </t>
    </r>
    <r>
      <rPr>
        <sz val="11"/>
        <rFont val="Calibri"/>
        <family val="2"/>
      </rPr>
      <t xml:space="preserve"> Yes/No/ Under preparation</t>
    </r>
  </si>
  <si>
    <r>
      <t xml:space="preserve">Is country producing MEAs Annual Reports? </t>
    </r>
    <r>
      <rPr>
        <sz val="11"/>
        <rFont val="Calibri"/>
        <family val="2"/>
      </rPr>
      <t>Yes/No</t>
    </r>
  </si>
  <si>
    <r>
      <t xml:space="preserve">Has a National Strategy of Sustainable Development been adopted ? </t>
    </r>
    <r>
      <rPr>
        <sz val="11"/>
        <color indexed="8"/>
        <rFont val="Calibri"/>
        <family val="2"/>
      </rPr>
      <t>Yes/No/ Under preparation</t>
    </r>
  </si>
  <si>
    <r>
      <t xml:space="preserve">Is there an institutional mechanism for sustainable development policy coordination? </t>
    </r>
    <r>
      <rPr>
        <sz val="11"/>
        <color indexed="8"/>
        <rFont val="Calibri"/>
        <family val="2"/>
      </rPr>
      <t>Yes/No/Under establishment</t>
    </r>
  </si>
  <si>
    <r>
      <t xml:space="preserve">Of which ILO conventions the country is a party? </t>
    </r>
    <r>
      <rPr>
        <sz val="11"/>
        <color indexed="8"/>
        <rFont val="Calibri"/>
        <family val="2"/>
      </rPr>
      <t>Number</t>
    </r>
  </si>
  <si>
    <r>
      <t xml:space="preserve">Is there an EU-compatible mechanism for prevention of illegal unreported and unofficial fishery? </t>
    </r>
    <r>
      <rPr>
        <sz val="11"/>
        <color indexed="8"/>
        <rFont val="Calibri"/>
        <family val="2"/>
      </rPr>
      <t xml:space="preserve"> Yes/ No/ Under preparation</t>
    </r>
  </si>
  <si>
    <t>Compliance with international commitments undertaken by your country in the context of the UN Framework Convention on Climate Change and Kyoto Protocol</t>
  </si>
  <si>
    <t>Were National Actions Plan on climate change mitigation adopted?:  Yes/No/ Under preparation</t>
  </si>
  <si>
    <r>
      <t xml:space="preserve">What year </t>
    </r>
    <r>
      <rPr>
        <sz val="11"/>
        <rFont val="Calibri"/>
        <family val="2"/>
      </rPr>
      <t xml:space="preserve">was the most recent sent to FCCC Secretariat? </t>
    </r>
  </si>
  <si>
    <r>
      <t xml:space="preserve">Was it approved by the Convention secretariat?  Yes/No/ </t>
    </r>
    <r>
      <rPr>
        <sz val="11"/>
        <color indexed="19"/>
        <rFont val="Calibri"/>
        <family val="2"/>
      </rPr>
      <t>Under consideration</t>
    </r>
  </si>
  <si>
    <r>
      <t xml:space="preserve">Is there a national framework policy document (strategy, doctrine) on climate change adopted?  </t>
    </r>
    <r>
      <rPr>
        <sz val="11"/>
        <rFont val="Calibri"/>
        <family val="2"/>
      </rPr>
      <t>Yes/No/ Under preparation</t>
    </r>
  </si>
  <si>
    <t>Evaluating period  - 2011</t>
  </si>
  <si>
    <r>
      <t xml:space="preserve">Strategy and Action plan on National environmental policy. Is it adopted by the Parliament/ Government? </t>
    </r>
    <r>
      <rPr>
        <sz val="11"/>
        <rFont val="Calibri"/>
        <family val="2"/>
      </rPr>
      <t>Yes/ No</t>
    </r>
  </si>
  <si>
    <r>
      <t xml:space="preserve">Environmental policy integration. Is it demanded by National legislation? </t>
    </r>
    <r>
      <rPr>
        <sz val="11"/>
        <rFont val="Calibri"/>
        <family val="2"/>
      </rPr>
      <t>Yes/ No</t>
    </r>
  </si>
  <si>
    <r>
      <t>Action Plan on joining Shared Environmental Information System (EEA). Is it adopted by the Government?</t>
    </r>
    <r>
      <rPr>
        <sz val="11"/>
        <rFont val="Calibri"/>
        <family val="2"/>
      </rPr>
      <t xml:space="preserve">  Yes/No/Under preparation</t>
    </r>
  </si>
  <si>
    <r>
      <t xml:space="preserve">MEAs Implementation plans and Annual Reports: </t>
    </r>
    <r>
      <rPr>
        <sz val="11"/>
        <rFont val="Calibri"/>
        <family val="2"/>
      </rPr>
      <t>Yes/No</t>
    </r>
  </si>
  <si>
    <r>
      <t xml:space="preserve">Has a National Strategy of Sustainable Development been adopted and implemented? </t>
    </r>
    <r>
      <rPr>
        <sz val="11"/>
        <color indexed="8"/>
        <rFont val="Calibri"/>
        <family val="2"/>
      </rPr>
      <t>Yes/No/Under preparation</t>
    </r>
  </si>
  <si>
    <r>
      <t xml:space="preserve">Is there an institutional mechanism for sustainable development policy coordination? </t>
    </r>
    <r>
      <rPr>
        <sz val="11"/>
        <color indexed="8"/>
        <rFont val="Calibri"/>
        <family val="2"/>
      </rPr>
      <t>Yes/No/Under preparation</t>
    </r>
  </si>
  <si>
    <r>
      <t xml:space="preserve">Has a policy of sustainable consumption and production (under 10 Year Framework of Programmes) been adopted? </t>
    </r>
    <r>
      <rPr>
        <sz val="11"/>
        <color indexed="8"/>
        <rFont val="Calibri"/>
        <family val="2"/>
      </rPr>
      <t>Yes/No/Under preparation</t>
    </r>
  </si>
  <si>
    <r>
      <t xml:space="preserve">Membership in ILO conventions </t>
    </r>
    <r>
      <rPr>
        <sz val="11"/>
        <color indexed="8"/>
        <rFont val="Calibri"/>
        <family val="2"/>
      </rPr>
      <t>Number</t>
    </r>
  </si>
  <si>
    <r>
      <t xml:space="preserve">Is there an EU-compatible mechanism for prevention of illegal unreported and unofficial fishery? </t>
    </r>
    <r>
      <rPr>
        <sz val="11"/>
        <color indexed="8"/>
        <rFont val="Calibri"/>
        <family val="2"/>
      </rPr>
      <t>Yes/ No</t>
    </r>
  </si>
  <si>
    <r>
      <t xml:space="preserve">Control of legality of trade in forestry: </t>
    </r>
    <r>
      <rPr>
        <sz val="11"/>
        <color indexed="8"/>
        <rFont val="Calibri"/>
        <family val="2"/>
      </rPr>
      <t>Yes/ No</t>
    </r>
  </si>
  <si>
    <r>
      <t>Pressure to/</t>
    </r>
    <r>
      <rPr>
        <sz val="11"/>
        <rFont val="Calibri"/>
        <family val="2"/>
      </rPr>
      <t xml:space="preserve"> </t>
    </r>
    <r>
      <rPr>
        <b/>
        <sz val="11"/>
        <rFont val="Calibri"/>
        <family val="2"/>
      </rPr>
      <t>state of</t>
    </r>
    <r>
      <rPr>
        <sz val="11"/>
        <rFont val="Calibri"/>
        <family val="2"/>
      </rPr>
      <t xml:space="preserve"> </t>
    </r>
    <r>
      <rPr>
        <b/>
        <sz val="11"/>
        <rFont val="Calibri"/>
        <family val="2"/>
      </rPr>
      <t>environment</t>
    </r>
  </si>
  <si>
    <t>Autonomy of universities (legal basis, statute). Please specify whether you observe the autoNomy on the following levels:</t>
  </si>
  <si>
    <t>Not restrictive. But rarely opportunity to study in English</t>
  </si>
  <si>
    <t xml:space="preserve"> 3.5.2.</t>
  </si>
  <si>
    <t xml:space="preserve"> Cultural policy</t>
  </si>
  <si>
    <t>In progress</t>
  </si>
  <si>
    <t>Yes, the National Report on Cultural Policy in Ukraine of CoE</t>
  </si>
  <si>
    <t>National report Cultural policy in Armenia: national report, Strasbourg: Council of Europe, 2001, CC-CULT(2001)13A prov +Addendum -http://www.coe.int/t/dg4/cultureheritage/culture/Reviews/Armenia_EN.asp</t>
  </si>
  <si>
    <t>Launched</t>
  </si>
  <si>
    <t>Acceded on 27/02/2007; Ratified in 2009</t>
  </si>
  <si>
    <t>Ratified in 2009</t>
  </si>
  <si>
    <t>3.5.3.</t>
  </si>
  <si>
    <t>Youth Policy</t>
  </si>
  <si>
    <t xml:space="preserve">In progress/ comes in the force in 2012 </t>
  </si>
  <si>
    <t>Yes. National strategy on Youth Policy and appropriate Action Plan was adopted by the government of RA on 2008 (Gov decree N39), 2009-2012 Action Plan for the Implementation of RA State Youth Policy Strategy for 2008-2012</t>
  </si>
  <si>
    <r>
      <t xml:space="preserve">Yes, the " Law on Environment Protection" needs evaluation analysis of realization of the all plans and development program. </t>
    </r>
    <r>
      <rPr>
        <b/>
        <sz val="9"/>
        <rFont val="Calibri"/>
        <family val="2"/>
      </rPr>
      <t>NO,</t>
    </r>
    <r>
      <rPr>
        <sz val="9"/>
        <rFont val="Calibri"/>
        <family val="2"/>
      </rPr>
      <t xml:space="preserve"> (AGO) - proposed verification is not true</t>
    </r>
  </si>
  <si>
    <t>It is planned to be prepared and adopted according the Law on State Environemntal Strategy. SEIS project visit is currently running.</t>
  </si>
  <si>
    <t xml:space="preserve">No. There is no Action Plan and Ministry of Environment is planning to deveop it but it is not clear when the AP will be developed. </t>
  </si>
  <si>
    <t>under preparation. Belarus joined SEIS project but still not very active</t>
  </si>
  <si>
    <t>NO Elaboration will start in 2012</t>
  </si>
  <si>
    <t>Armenia is in the process of capacity building in the field of the Shared Environmental Information System. The first country meeting within this process was held on 07 April 2011</t>
  </si>
  <si>
    <t>Which regional and global Environmental Conventions and Protocols your country  signed, ratified and accessed?</t>
  </si>
  <si>
    <t>Only some. Information is not awailable on the web-site.</t>
  </si>
  <si>
    <t>The measures, included in NEAP-2 reflect the integration of environmental demands in plans within other sectors.This approach is envisaged in the concept of planned new Law on Environmental Policy.The National Sustainable Development Plan included the env</t>
  </si>
  <si>
    <r>
      <t>Implementation Plans and Annual reports</t>
    </r>
    <r>
      <rPr>
        <sz val="9"/>
        <rFont val="Calibri"/>
        <family val="2"/>
      </rPr>
      <t xml:space="preserve"> - YesThere is in practice to implement 5-years Action Plans on implementation of MEAs in Armenia. Such plans are approved by the governmental decision and their implementatrion is monitoring by the government. The p</t>
    </r>
  </si>
  <si>
    <t xml:space="preserve">Due to systematic problems with NC and GHG Inventory, Ukraine’s case was submitted to UNFCCC Compliance Committee for Non-compliance.The Kyoto Protocol Compliance Committee of the United Nations has given Ukraine a green light to resume its participation </t>
  </si>
  <si>
    <t>No. Current Law on Higher Education was adopted in 2002. The newest amendment to it was adopted in 2010. After a few failed attempts to approve the Ministry of education new law  New Law on Higher  education that restricts democratic principles in educati</t>
  </si>
  <si>
    <t>Yes. The new law on higher education was adopted in December 2004. According to the new law, higher education should be based on the principles of democracy, transparency and equal opportunities as well as full autoNomy of HEIs. Thus the law on higher edu</t>
  </si>
  <si>
    <t>668905 kg/mil. USD</t>
  </si>
  <si>
    <t>27882 kg/mln USD</t>
  </si>
  <si>
    <r>
      <t xml:space="preserve">Waste intensity: municipal waste </t>
    </r>
    <r>
      <rPr>
        <sz val="11"/>
        <rFont val="Calibri"/>
        <family val="2"/>
      </rPr>
      <t>(total per year), kg/per capita</t>
    </r>
  </si>
  <si>
    <r>
      <t>Share of municipal waste recycled,</t>
    </r>
    <r>
      <rPr>
        <sz val="11"/>
        <rFont val="Calibri"/>
        <family val="2"/>
      </rPr>
      <t xml:space="preserve"> %</t>
    </r>
  </si>
  <si>
    <r>
      <t>Pressure to/</t>
    </r>
    <r>
      <rPr>
        <sz val="11"/>
        <rFont val="Calibri"/>
        <family val="2"/>
      </rPr>
      <t xml:space="preserve"> </t>
    </r>
    <r>
      <rPr>
        <b/>
        <sz val="11"/>
        <rFont val="Calibri"/>
        <family val="2"/>
      </rPr>
      <t>state of</t>
    </r>
    <r>
      <rPr>
        <sz val="11"/>
        <rFont val="Calibri"/>
        <family val="2"/>
      </rPr>
      <t xml:space="preserve"> </t>
    </r>
    <r>
      <rPr>
        <b/>
        <sz val="11"/>
        <rFont val="Calibri"/>
        <family val="2"/>
      </rPr>
      <t>environment</t>
    </r>
  </si>
  <si>
    <r>
      <t xml:space="preserve"> NOx emmissions, Per capita, </t>
    </r>
    <r>
      <rPr>
        <sz val="11"/>
        <rFont val="Calibri"/>
        <family val="2"/>
      </rPr>
      <t>kg</t>
    </r>
  </si>
  <si>
    <r>
      <t xml:space="preserve">Forests. Share of forest area, </t>
    </r>
    <r>
      <rPr>
        <sz val="11"/>
        <rFont val="Calibri"/>
        <family val="2"/>
      </rPr>
      <t>%</t>
    </r>
  </si>
  <si>
    <r>
      <t>Nature. Share of nature protected area,</t>
    </r>
    <r>
      <rPr>
        <sz val="11"/>
        <rFont val="Calibri"/>
        <family val="2"/>
      </rPr>
      <t xml:space="preserve"> %</t>
    </r>
  </si>
  <si>
    <r>
      <t xml:space="preserve">Soil. Eroded soil, share of territory, </t>
    </r>
    <r>
      <rPr>
        <sz val="11"/>
        <rFont val="Calibri"/>
        <family val="2"/>
      </rPr>
      <t xml:space="preserve">% </t>
    </r>
  </si>
  <si>
    <r>
      <t>Pesticides. Pesticides input,</t>
    </r>
    <r>
      <rPr>
        <sz val="11"/>
        <rFont val="Calibri"/>
        <family val="2"/>
      </rPr>
      <t xml:space="preserve"> kg/ha</t>
    </r>
  </si>
  <si>
    <t>4,9kg/ha</t>
  </si>
  <si>
    <r>
      <t xml:space="preserve">No changes , still planned, SEIS project </t>
    </r>
    <r>
      <rPr>
        <sz val="11"/>
        <color indexed="8"/>
        <rFont val="Calibri"/>
        <family val="2"/>
      </rPr>
      <t xml:space="preserve">country`s </t>
    </r>
    <r>
      <rPr>
        <sz val="11"/>
        <color indexed="8"/>
        <rFont val="Calibri"/>
        <family val="2"/>
      </rPr>
      <t>report</t>
    </r>
    <r>
      <rPr>
        <sz val="11"/>
        <color indexed="8"/>
        <rFont val="Calibri"/>
        <family val="2"/>
      </rPr>
      <t xml:space="preserve"> on Ukraine</t>
    </r>
    <r>
      <rPr>
        <sz val="11"/>
        <color indexed="8"/>
        <rFont val="Calibri"/>
        <family val="2"/>
      </rPr>
      <t xml:space="preserve"> is available</t>
    </r>
  </si>
  <si>
    <t>Is being implemented. In the National Report on Bologna Principals implementation (2007-2009) mentioned that 100 % of university students are involved into 2-cycle education system. But according to the Law on Higher Education Ukraine has a three-level st</t>
  </si>
  <si>
    <t>Fragmented</t>
  </si>
  <si>
    <t>Under preparation</t>
  </si>
  <si>
    <t>3.4.3.</t>
  </si>
  <si>
    <t>Sustainable Development and Trade</t>
  </si>
  <si>
    <t>ratified 69, 60 in force 61: 2, 11,14,16, 23, 27,29,32,45,47,69,73,77,78,79,81,87,90,92,95,98,100,103,105,106,108,111,113,115,116,119,120,122,124,126,129,131,132,133,135,138,139,140,142,144,147,149,150,153,154, 155,158,159,160,161,173,174,176,182,184</t>
  </si>
  <si>
    <t>ratified 42, 40 in force:11,29,47,81,87,88,92,95,97,98,99,100,105,111,117,119,122,127,129,131,132,133,135,138,141,142,144,150,151,152,154,155,158,181,182,183,184,185,187</t>
  </si>
  <si>
    <t>ratified 49, in force 42: 11,14,16,26,27,29,32,45,47,52,77,78,79,81,87,88,90,95,98,100,105,106,108,111,115,116,119,120,122,124,138,142,144,149,150,151,154,155,160,167,182,183</t>
  </si>
  <si>
    <t>16 Convention has been ratified (including all 8 fundamental conventions) and in force, 64 needs be ratified according ILO. In force: 29,52,87,88,98,100,105,111,117,122,138,142,151,163,181,182</t>
  </si>
  <si>
    <t>Yes, Azerbaijan signed the Bologna declaration (2005), adopted a Law on education (2009), Decree on higher education integrated with European education system (2008)</t>
  </si>
  <si>
    <r>
      <t xml:space="preserve">Three-cycle structure </t>
    </r>
    <r>
      <rPr>
        <sz val="11"/>
        <rFont val="Calibri"/>
        <family val="2"/>
      </rPr>
      <t>(when launched, how does it work, any deviations (parallel degrees from the previous system?))</t>
    </r>
  </si>
  <si>
    <t>Adopted in 2007</t>
  </si>
  <si>
    <t xml:space="preserve">Organizational </t>
  </si>
  <si>
    <t>None. All universities, even private, are dependent from the Ministry of Education.</t>
  </si>
  <si>
    <t>Several universities have sojme automony due to their status of private institutions.  Not for state universities</t>
  </si>
  <si>
    <t>N0 for state universities, only for private</t>
  </si>
  <si>
    <t xml:space="preserve">Academic </t>
  </si>
  <si>
    <t>3.4.</t>
  </si>
  <si>
    <t>Environment and Sustainable Development</t>
  </si>
  <si>
    <t>3.4.1.</t>
  </si>
  <si>
    <t>Environmental policy</t>
  </si>
  <si>
    <t>Yes, recently - Strategy and the NEAP, Strategy is adopted by Law, NEAP - Government</t>
  </si>
  <si>
    <t>Yes Environmental strategy is a part of governmental program, which is currently being developed</t>
  </si>
  <si>
    <t>In progress Draft of National environmental policy was adopted by Ministry of Environment (not agreed with NGOs), but not by the Council of Ministers.</t>
  </si>
  <si>
    <t>NO, the last NEAP was adopted in 2000. YES, the Second National Environmental  Action Plan was approved in 24.1.2012</t>
  </si>
  <si>
    <t>The second 5 years National Environmental Action Plan (NEAP-2) is approved by the RA government in 2008.( till 2012)</t>
  </si>
  <si>
    <t xml:space="preserve">Yes, the National Programme of the Azerbaijan Republic on Environmentally Sustainable  Social-economic Development (2003-2010) was adopted by the Government in 2002 </t>
  </si>
  <si>
    <t>Almost YES - it is in the law (separate chapter in Strategy) and that obligatory integration should be included as ammendment into framework law, but it is in the process</t>
  </si>
  <si>
    <t>Yes. Environmental policy serves as a base for planning of environmental activities.</t>
  </si>
  <si>
    <t>No. No policy papers on env. Integration adopted. Regulated by the Constitution and Law “About environmental protection”, but in practice – only MoE cares about.</t>
  </si>
  <si>
    <t>Yes Framework law on environmental protection (Framework law on environmental protection requires environmental policy integration however, there was no steps undertaken in order to ensure )</t>
  </si>
  <si>
    <t>Three-cycle structure was launched in 2009, after updating of Law on education. No degrees from the previous system.</t>
  </si>
  <si>
    <t>Implementation of European Credit Transfer System (ECTS) and the Diploma Supplement (DS)</t>
  </si>
  <si>
    <t>ECTS - Yes/No</t>
  </si>
  <si>
    <t xml:space="preserve">University can define forms of studies and provide additional education services </t>
  </si>
  <si>
    <t>middle</t>
  </si>
  <si>
    <t>Financial</t>
  </si>
  <si>
    <t>Personnel</t>
  </si>
  <si>
    <t>University can hire academic and administrative staff</t>
  </si>
  <si>
    <t xml:space="preserve">Equal access to Higher education (EIE, university entry ex-ms, essays) </t>
  </si>
  <si>
    <t>29 Convention has been ratified (including all 8 fundamental conventions) and in force: 14,17,18,26,29,81,87,94,95,97,98,100,105,111,122,131,132,135,138,143,144,150,151,154,160,173,174,176,182</t>
  </si>
  <si>
    <t>Ratio between GHG emission reduction during last reporting period and the reduction potential</t>
  </si>
  <si>
    <t>39.9 %</t>
  </si>
  <si>
    <t>nearly 10,0</t>
  </si>
  <si>
    <t xml:space="preserve"> 0.5 – 1 kg/ha </t>
  </si>
  <si>
    <t>2,79 kg/ha</t>
  </si>
  <si>
    <t>2,92 kg/ha</t>
  </si>
  <si>
    <t>4,9 kg/ha</t>
  </si>
  <si>
    <t xml:space="preserve">0,8 kg/ha </t>
  </si>
  <si>
    <t>2,1 kg/ha</t>
  </si>
  <si>
    <t>3.5.</t>
  </si>
  <si>
    <t>Policy on education, culture, youth, Information society, media, audiovisual policies</t>
  </si>
  <si>
    <t>3.5.1.</t>
  </si>
  <si>
    <t>Education</t>
  </si>
  <si>
    <t xml:space="preserve">Yes but implemented partially  </t>
  </si>
  <si>
    <t xml:space="preserve">Unified test entrance examination, managed by the State Students Admission Commission </t>
  </si>
  <si>
    <t>Yes. National Law on volunteering activities (19.04.2011)</t>
  </si>
  <si>
    <t>Yes. National Law on voluntarism (2009)</t>
  </si>
  <si>
    <t>Yes. Starting from age 18.</t>
  </si>
  <si>
    <t>Yes. Conception of Armenian State Youth Policy Adopted by the Government of Republic of Armenia,Yerevan, 1998</t>
  </si>
  <si>
    <t xml:space="preserve">3.5.4. </t>
  </si>
  <si>
    <t>Information society, media, audiovisual policies</t>
  </si>
  <si>
    <t>Not adopted</t>
  </si>
  <si>
    <t xml:space="preserve">Adopted </t>
  </si>
  <si>
    <t>In progress. Although  these are mostly large companiesthat implement this.</t>
  </si>
  <si>
    <t>Developemnt of each convention is based on plans preaped by Ministry for each mentioned Convention. Annual reports for each Convention is prepared by the Ministry for each Convention and is published on the web-site of the Ministry. Yes.</t>
  </si>
  <si>
    <t>Implementation Plans and Annual reports - Yes</t>
  </si>
  <si>
    <t>Implementation Plans and Annual reports – Yes</t>
  </si>
  <si>
    <t>Implementation Plans and Annual reports No</t>
  </si>
  <si>
    <t>Established facts of non-compliance with main conventions and protocols with compliance mechanism</t>
  </si>
  <si>
    <t>ESPOO</t>
  </si>
  <si>
    <t>warning to Ukraine in connection with the Bystroe Canal project is still valid(reconfirmed at the meeting of the Parties to the Espoo Convention on Environmental Impact Assessment in a Transboundary Context, held in Geneva, over 20-23 June 2011)</t>
  </si>
  <si>
    <t xml:space="preserve">Yes. </t>
  </si>
  <si>
    <t xml:space="preserve">ECTS was launched in 2010. But implementation is uneven, </t>
  </si>
  <si>
    <t>DS - Yes/No</t>
  </si>
  <si>
    <t>Officially in 2009. But still students mostly don't get DS at the Universities.</t>
  </si>
  <si>
    <t>In 2008 two Universities started to issue Diploma Supplement to both Bachelor and Master degree programme students</t>
  </si>
  <si>
    <t>Diploma Supplement  was started from 2010.</t>
  </si>
  <si>
    <t>Developed National Qualification Framework</t>
  </si>
  <si>
    <t>Is there a NQF in your country? Yes/No</t>
  </si>
  <si>
    <t>When adopted and how does the system of mutual qualification recognition work in your country?</t>
  </si>
  <si>
    <t xml:space="preserve"> Yes</t>
  </si>
  <si>
    <t>No, but it is planned in the Lw on State Environmental Strategy and NEAP adopted by Cabinet of Ministers</t>
  </si>
  <si>
    <t>Relevant documents are bein prepared</t>
  </si>
  <si>
    <t>No framework policy on climate change is adopted</t>
  </si>
  <si>
    <t>National framework policy (Strategy, Doctrine) on Climate change is adopted.Yes</t>
  </si>
  <si>
    <t>3.4.5.</t>
  </si>
  <si>
    <t>Resources efficiency</t>
  </si>
  <si>
    <t>Water Exploitation Index (water withdrawal as percent of annual long-term water resources) %</t>
  </si>
  <si>
    <t>Linear transformation</t>
  </si>
  <si>
    <t>6 395 000 kg/mln. USD</t>
  </si>
  <si>
    <t xml:space="preserve">350 167 kg/mil. USD </t>
  </si>
  <si>
    <t xml:space="preserve">2 308 836 kg/mln USD  </t>
  </si>
  <si>
    <t xml:space="preserve">824 427 kg/mil. USD </t>
  </si>
  <si>
    <t>667 953 kg/mil. USD</t>
  </si>
  <si>
    <t xml:space="preserve">400 kg/per capita </t>
  </si>
  <si>
    <t xml:space="preserve">320 kg/per capita  </t>
  </si>
  <si>
    <t>200 kg/per capita</t>
  </si>
  <si>
    <t>220 kg/per capita</t>
  </si>
  <si>
    <t xml:space="preserve">440 kg/per capita </t>
  </si>
  <si>
    <t>5-8%</t>
  </si>
  <si>
    <t>3.4.6.</t>
  </si>
  <si>
    <t>57 has been ratified, 55 in force:11, 13, 14, 16, 23, 27, 29, 32, 45, 47,52,69,73,77,78,79,81,87,88,90,92,95,98,100,105,106,111, 113,115,116,119,120,122,124,126,129,131,133,134,135,138,140,142,144,147,148,149,151,154,156,159,160,182,183,185</t>
  </si>
  <si>
    <t>No, partially</t>
  </si>
  <si>
    <t xml:space="preserve">Yes the Law 149 of 08.06.2006 on fish stock, fishing and fisheries </t>
  </si>
  <si>
    <t>No answer</t>
  </si>
  <si>
    <t>3.4.4.</t>
  </si>
  <si>
    <t>Linear transformation, best is EaP best, worst is 0</t>
  </si>
  <si>
    <t>1-0, 0,5 –  under formation process</t>
  </si>
  <si>
    <t>Calibration, 0,5 – partially</t>
  </si>
  <si>
    <t xml:space="preserve">List of Conventions and Protocols with data on EaP countries is avaluable separately. </t>
  </si>
  <si>
    <t xml:space="preserve">1-0, 0,5 – partially
</t>
  </si>
  <si>
    <t>Calibration, 0.5 - in progress</t>
  </si>
  <si>
    <t>Climate change</t>
  </si>
  <si>
    <t>Compliance with international commitments  in the context of the UN Framework Convention on Climate Change and Kyoto Protocol</t>
  </si>
  <si>
    <t>National Actions Plan on climate change mitigation: Yes/No</t>
  </si>
  <si>
    <t>Yes (to be updated in 2011-2012)</t>
  </si>
  <si>
    <t>National Actions Plan on climate change adaptation: Yes/No</t>
  </si>
  <si>
    <t xml:space="preserve">Are National Communications being sent regularly? Yes/No. </t>
  </si>
  <si>
    <t>Was the most recent sent to FCCC Secretariat in 2009-2010?</t>
  </si>
  <si>
    <t>National Communication 3, 4 &amp; 5 –29/12/09 (revised version – 08/02/10), GHG Inventory – 15/04/11 (revised version – 08/06/11)</t>
  </si>
  <si>
    <t>31 Dec 2010 (5th NC)</t>
  </si>
  <si>
    <t>The second National Communication on Climate Change was sent in 2010</t>
  </si>
  <si>
    <t>In 2010</t>
  </si>
  <si>
    <t>Was it approved by the Convention secretariat?  Yes/No</t>
  </si>
  <si>
    <t>the case is under review by complaint of Liuthvania concerning building of new NPP by Bilorus (March, 2012)</t>
  </si>
  <si>
    <t xml:space="preserve">Aarhus </t>
  </si>
  <si>
    <t>warning issued on 1 July 2011 (fourth session of the Meeting of the Parties to the Aarhus Convention on Access to Information, Public Participation in Decision-Making and Access to Justice in Environmental Matters)</t>
  </si>
  <si>
    <t>Kyoto Protocol</t>
  </si>
  <si>
    <t>Ukraine was declared to be in non-compliance (Bonn on 25 August 2011Final Decision of the Enforcement Branch of the Compliance Committee).However Ukraine became fully eligible to participate in the mechanisms on 9 March 2012 at 15:32:22/ yes/ solved</t>
  </si>
  <si>
    <t>3.4.2.</t>
  </si>
  <si>
    <t>Sustainable development policy</t>
  </si>
  <si>
    <t>No, principals and elements are incuded into State Environmental Srrategy</t>
  </si>
  <si>
    <t xml:space="preserve">Yes/partually </t>
  </si>
  <si>
    <t>Yes State program for sustainable development of regions.  It performs the same function. (ministry of Economic Growth)</t>
  </si>
  <si>
    <t>Yes, but ineefective</t>
  </si>
  <si>
    <t>Formally, doesn't work</t>
  </si>
  <si>
    <t>Yes, but it functions not in full</t>
  </si>
  <si>
    <t>Yes (Cabinet Committee on Sustainable development. The Coordinator is the Ministry of Economic Development)</t>
  </si>
  <si>
    <t>n/a</t>
  </si>
  <si>
    <t>N/a</t>
  </si>
  <si>
    <t>The preparation is prescribed by the Law on State environemntal strategy and should start in 2012.</t>
  </si>
  <si>
    <t xml:space="preserve">Yes/Elements </t>
  </si>
  <si>
    <t>The latest data shows that 55 000 foreign students from 134 countries study in Ukraine (mostly from Asia, Post-Soviet countries, only 3% of foreign students are from Europe)</t>
  </si>
  <si>
    <t>No. LLL concept is being delepoped in all new Drafts of Law on Higher education.  There are some regional conception of LLL .  Universities of the third age are also being estableshed.</t>
  </si>
  <si>
    <t xml:space="preserve">Yes </t>
  </si>
  <si>
    <t>N0</t>
  </si>
  <si>
    <t>Ratified</t>
  </si>
  <si>
    <t>0,000904 (3257 students in 2011-2012: Higher education cycle - 2706; Higher education, second cycle Master - 225; Doctoral Studies - 326.)</t>
  </si>
  <si>
    <t>0,001085 (10 486 students in 2010/2011)</t>
  </si>
  <si>
    <t>0,000337 (1435 students</t>
  </si>
  <si>
    <t>0,0000814 (2008-2009 : 7.150 students; 2010-2011: 6.178  students )</t>
  </si>
  <si>
    <r>
      <t>International students in your country (university level)</t>
    </r>
    <r>
      <rPr>
        <sz val="11"/>
        <rFont val="Calibri"/>
        <family val="2"/>
      </rPr>
      <t xml:space="preserve">, 2009-11: Number of students /per capita </t>
    </r>
  </si>
  <si>
    <t>yes</t>
  </si>
  <si>
    <t>no</t>
  </si>
  <si>
    <t>№</t>
  </si>
  <si>
    <t>SCORES</t>
  </si>
  <si>
    <t>UKRAINE</t>
  </si>
  <si>
    <t>MOLDOVA</t>
  </si>
  <si>
    <t>BELARUS</t>
  </si>
  <si>
    <t>GEORGIA</t>
  </si>
  <si>
    <t>ARMENIA</t>
  </si>
  <si>
    <t>AZERBAIJAN</t>
  </si>
  <si>
    <t>STANDARDIZATION</t>
  </si>
  <si>
    <t>II. APPROXIMATION</t>
  </si>
  <si>
    <t>§</t>
  </si>
  <si>
    <t>1-0</t>
  </si>
  <si>
    <t>Calibration</t>
  </si>
  <si>
    <t>The “Law on Higher and Postgraduate Professional Education” was adopted on 2004, ammendements done in 07.10.2009 ,  04.02.2010; 04.02.2010; 04.02.2010; 23.06.2010; 28.10.2010; 08.02.2011; 11.05.2011; 08.12.2011. It is in line with the Bologna principles.</t>
  </si>
  <si>
    <t xml:space="preserve">No </t>
  </si>
  <si>
    <t>Not restrictive</t>
  </si>
  <si>
    <t>Yes</t>
  </si>
  <si>
    <t>Formally there is a two-cycle structure of higher education (bachelor level and master level), but de facto the old soviet system remained with 5-years full high education and supplementary master courses which have No real value for an employer</t>
  </si>
  <si>
    <t>Belarus is Not a part of the Bologna process</t>
  </si>
  <si>
    <t xml:space="preserve">On 31 March 2011 RA Government approved NQF (Decision #332, 2011), but No information on implementation </t>
  </si>
  <si>
    <t>Yes, but No information about implementation.</t>
  </si>
  <si>
    <t xml:space="preserve">The NQF was adopted in November  2011.  The system of mutual recognition works only with the countries Ukraine have bilateral agreements about. But most foreign students must Nostrificate their diplomas in Ukraine. </t>
  </si>
  <si>
    <t>EIE if works properly - 1; adminssion in the hands of Universities or EIE with deficiencies -0.5; No equal access - 0</t>
  </si>
  <si>
    <t>Policy towards foreign students: Equal rights/Not equal with home students/restrictive/ Not restrictive</t>
  </si>
  <si>
    <t>No special policy for foreign students. Foreign students can Not study at the special assigned shools (Academy of the Ministry of National Security, Police Academy etc.)</t>
  </si>
  <si>
    <t>Yes, Law on Culture, Concept of the State targeted programme for inNovative development of Ukrainian culture 2009 - 2013 Not approved</t>
  </si>
  <si>
    <t>In progress/finalizing (for 2011-2015)</t>
  </si>
  <si>
    <t>No</t>
  </si>
  <si>
    <t>Yes, under development</t>
  </si>
  <si>
    <t xml:space="preserve">Yes,  the country Framework for NAMA was  submitted to the FCCC Secretary </t>
  </si>
  <si>
    <t>No. The all forests are protected</t>
  </si>
  <si>
    <t xml:space="preserve">Yes The national coomunication has list of projects both for mitigation and adaptation and priority areas plans. Thefore it should be Not 1, but 0.5 or 0.7 work done but Not fully  </t>
  </si>
  <si>
    <t>No (to be developed in 2011-2012)/// development still is Not started</t>
  </si>
  <si>
    <t xml:space="preserve"> No. Drafts of the National Climate law were developed, but adoption was suspended till 2012 due to some bureaucratic difficulties/// decided to come back to further development of the Law Not earlier than in 2013</t>
  </si>
  <si>
    <t>No, the initail negotiations with UN agencies for its preparation started</t>
  </si>
  <si>
    <t>No data</t>
  </si>
  <si>
    <t>Share of Non-treated waste waters in annual waste waters discharge</t>
  </si>
  <si>
    <t>Yes. Legislative and Normative framework related to Bologna process implementation is at the stage of development and/or update in the Republic of Moldova</t>
  </si>
  <si>
    <t>Yes, the new Law in higher education was adopted in 2007. But Belarus is Not part of the Bologna process.</t>
  </si>
  <si>
    <t>Yes. Report "Youth in becoming the independent of Ukraine (1991-2011)", State Institute of Family and Youth Policy, 2011. ISBN 978-966-2310-05-4</t>
  </si>
  <si>
    <t xml:space="preserve">University can create Institutes, colleges,  research centres etc., cooperate with other Universities, enterprisers etc. </t>
  </si>
  <si>
    <r>
      <t xml:space="preserve">Development of policy framework: National framework policy (Strategy, Doctrine) on Climate change is adopted? </t>
    </r>
    <r>
      <rPr>
        <sz val="11"/>
        <rFont val="Calibri"/>
        <family val="2"/>
      </rPr>
      <t>Yes/No</t>
    </r>
  </si>
  <si>
    <r>
      <t xml:space="preserve">Waste intensity: generation of industrial, hazardous waste </t>
    </r>
    <r>
      <rPr>
        <sz val="11"/>
        <rFont val="Calibri"/>
        <family val="2"/>
      </rPr>
      <t xml:space="preserve">(total per year), kg/GDP unit (mln USD)  </t>
    </r>
  </si>
  <si>
    <r>
      <t xml:space="preserve">Waste intensity: municipal waste </t>
    </r>
    <r>
      <rPr>
        <sz val="11"/>
        <rFont val="Calibri"/>
        <family val="2"/>
      </rPr>
      <t>(total per year), kg/per capita</t>
    </r>
  </si>
  <si>
    <r>
      <t xml:space="preserve">Share of municipal waste recycled: </t>
    </r>
    <r>
      <rPr>
        <sz val="11"/>
        <rFont val="Calibri"/>
        <family val="2"/>
      </rPr>
      <t>in %</t>
    </r>
  </si>
  <si>
    <r>
      <t>Per capita SO2 emissions,</t>
    </r>
    <r>
      <rPr>
        <sz val="11"/>
        <rFont val="Calibri"/>
        <family val="2"/>
      </rPr>
      <t xml:space="preserve"> kg</t>
    </r>
  </si>
  <si>
    <r>
      <t>Pesticides input,</t>
    </r>
    <r>
      <rPr>
        <sz val="11"/>
        <rFont val="Calibri"/>
        <family val="2"/>
      </rPr>
      <t xml:space="preserve"> kg/ha</t>
    </r>
  </si>
  <si>
    <r>
      <t xml:space="preserve">Eroded soil, share of territory, </t>
    </r>
    <r>
      <rPr>
        <sz val="11"/>
        <rFont val="Calibri"/>
        <family val="2"/>
      </rPr>
      <t xml:space="preserve">% </t>
    </r>
  </si>
  <si>
    <r>
      <t>Share of nature protected area,</t>
    </r>
    <r>
      <rPr>
        <sz val="11"/>
        <rFont val="Calibri"/>
        <family val="2"/>
      </rPr>
      <t xml:space="preserve"> %</t>
    </r>
  </si>
  <si>
    <r>
      <t xml:space="preserve">Share of forest area, </t>
    </r>
    <r>
      <rPr>
        <sz val="11"/>
        <rFont val="Calibri"/>
        <family val="2"/>
      </rPr>
      <t>%</t>
    </r>
  </si>
  <si>
    <r>
      <t xml:space="preserve">Per capita Nox emmissions, </t>
    </r>
    <r>
      <rPr>
        <sz val="11"/>
        <rFont val="Calibri"/>
        <family val="2"/>
      </rPr>
      <t>kg</t>
    </r>
  </si>
  <si>
    <r>
      <t xml:space="preserve">Recently adopted or updated Law on higher education/ Law on universities: </t>
    </r>
    <r>
      <rPr>
        <sz val="11"/>
        <rFont val="Calibri"/>
        <family val="2"/>
      </rPr>
      <t xml:space="preserve">Yes/No, specify  </t>
    </r>
  </si>
  <si>
    <r>
      <t xml:space="preserve">Life-long learning.  Availability of national document on life-long learning: </t>
    </r>
    <r>
      <rPr>
        <sz val="11"/>
        <rFont val="Calibri"/>
        <family val="2"/>
      </rPr>
      <t>Yes/No/in progress</t>
    </r>
  </si>
  <si>
    <r>
      <t xml:space="preserve">National document on cultural policy: </t>
    </r>
    <r>
      <rPr>
        <sz val="11"/>
        <rFont val="Calibri"/>
        <family val="2"/>
      </rPr>
      <t>Yes / No / in progress</t>
    </r>
  </si>
  <si>
    <t>yes, but the case is closed</t>
  </si>
  <si>
    <r>
      <t xml:space="preserve">National Cultural Policy Review (CoE): </t>
    </r>
    <r>
      <rPr>
        <sz val="11"/>
        <rFont val="Calibri"/>
        <family val="2"/>
      </rPr>
      <t>Yes / No / in progress</t>
    </r>
  </si>
  <si>
    <r>
      <t xml:space="preserve">UNESCO Convention on the Protection and Promotion of the Diversity of Cultural Expressions: </t>
    </r>
    <r>
      <rPr>
        <sz val="11"/>
        <rFont val="Calibri"/>
        <family val="2"/>
      </rPr>
      <t>Launched (signed) / ratified / Not launched</t>
    </r>
  </si>
  <si>
    <r>
      <t xml:space="preserve">National legislation and practice of competition-based support to cultural producers. </t>
    </r>
    <r>
      <rPr>
        <sz val="11"/>
        <rFont val="Calibri"/>
        <family val="2"/>
      </rPr>
      <t>Yes/No</t>
    </r>
  </si>
  <si>
    <r>
      <t xml:space="preserve">National document on youth policy: </t>
    </r>
    <r>
      <rPr>
        <sz val="11"/>
        <rFont val="Calibri"/>
        <family val="2"/>
      </rPr>
      <t>Yes / No / in progress</t>
    </r>
  </si>
  <si>
    <r>
      <t>National Youth Research:</t>
    </r>
    <r>
      <rPr>
        <sz val="11"/>
        <rFont val="Calibri"/>
        <family val="2"/>
      </rPr>
      <t xml:space="preserve"> Yes / No / in progress</t>
    </r>
  </si>
  <si>
    <r>
      <t xml:space="preserve">Legal provision for volunteering: </t>
    </r>
    <r>
      <rPr>
        <sz val="11"/>
        <rFont val="Calibri"/>
        <family val="2"/>
      </rPr>
      <t>Yes / No / in progress</t>
    </r>
  </si>
  <si>
    <r>
      <t xml:space="preserve">Legal provision for youth work: </t>
    </r>
    <r>
      <rPr>
        <sz val="11"/>
        <rFont val="Calibri"/>
        <family val="2"/>
      </rPr>
      <t>Yes / No / in progress</t>
    </r>
  </si>
  <si>
    <r>
      <t xml:space="preserve">EU model of ICT regulations: </t>
    </r>
    <r>
      <rPr>
        <sz val="11"/>
        <rFont val="Calibri"/>
        <family val="2"/>
      </rPr>
      <t>Adopted / Not adopted / in progress</t>
    </r>
  </si>
  <si>
    <r>
      <t xml:space="preserve">Safer Internet Programmes: </t>
    </r>
    <r>
      <rPr>
        <sz val="11"/>
        <rFont val="Calibri"/>
        <family val="2"/>
      </rPr>
      <t>Implemented / No / in progress</t>
    </r>
  </si>
  <si>
    <t>Calibration, 0.5 - launched</t>
  </si>
  <si>
    <t>Calibration, 0=0, 1=best</t>
  </si>
  <si>
    <t>Calibration, 0,5 – works partially</t>
  </si>
  <si>
    <t>1-0, 0,5 – under formation process</t>
  </si>
  <si>
    <t xml:space="preserve">Calibration, 0.7 - elements, 0.5 - under preparation, 0.3 - fragmented, 0 - </t>
  </si>
  <si>
    <t>Calibration, 0.7 -0.5 - implemented partially</t>
  </si>
  <si>
    <t>Calibration, 0.7 - elements, 0.5 - difference between law and practice, 0.3 - ineefective</t>
  </si>
  <si>
    <r>
      <t xml:space="preserve">Is the Control system of legality of trade inforestry established? </t>
    </r>
    <r>
      <rPr>
        <sz val="11"/>
        <color indexed="8"/>
        <rFont val="Calibri"/>
        <family val="2"/>
      </rPr>
      <t>Yes/ No</t>
    </r>
  </si>
  <si>
    <t>Were National Actions Plan on climate change adaptation: adopted? Yes/No/ Under preparation</t>
  </si>
  <si>
    <t xml:space="preserve">Ratio between GHG emission reduction during last reporting period and the reduction potential, ratio </t>
  </si>
  <si>
    <t>Waste waters. Share of Non-treated waste waters in annual waste waters discharge</t>
  </si>
  <si>
    <t>SO2 emissions,  Per capita, kg</t>
  </si>
  <si>
    <r>
      <t xml:space="preserve">NO the last NEAP was adopted in 2000 </t>
    </r>
    <r>
      <rPr>
        <sz val="11"/>
        <color indexed="57"/>
        <rFont val="Calibri"/>
        <family val="2"/>
      </rPr>
      <t>YESthe Second National Environmental  Action Plan was approved in 24.1.2012</t>
    </r>
  </si>
  <si>
    <t>Yes «Национальная Программа по устойчивому социально-экологическому развитию» было принято Правительством в 2002 году</t>
  </si>
  <si>
    <t xml:space="preserve">Yes,  Strategy on 21 Dec 2010 by the Parliament, NEAP by the Government on 25 May 2011, NEAP ammended on 1 April 2013    </t>
  </si>
  <si>
    <t>Yes, In  24January 2012</t>
  </si>
  <si>
    <t>The fulfilment of the second 5 years National Environmental Action Plan (NEAP-2) for 2008-2012 is completed. The works on development of the NEAP-3 started. approved by the RA government in 2008.( till 2012)</t>
  </si>
  <si>
    <t xml:space="preserve">Yes 
2008 году утверждена «Государственная Программа по устойчивому развитию и устранению бедности на 2008-2013 годы".
2012 году утверждена Концепция развития "Азербайджан-2020. Взгляд в будушее". На основе этой концепции разрабатываются новая программа по охране окружающей среды"  </t>
  </si>
  <si>
    <r>
      <t xml:space="preserve">In progress Draft of National environmental policy was adopted by Ministry of Environment (not agreed with NGOs), but not by the Council of Ministers.  </t>
    </r>
    <r>
      <rPr>
        <sz val="11"/>
        <color indexed="10"/>
        <rFont val="Calibri"/>
        <family val="2"/>
      </rPr>
      <t>Этот документ так и остался внутренним документом Минприроды. Я бы оценила этот пункт как 0,5</t>
    </r>
  </si>
  <si>
    <t>The measures, included in NEAP-2 reflect the integration of environmental demands in plans within other sectors.This approach is envisaged in the concept of planned new Law on Environmental Policy.The National Sustainable Development Plan included the environmental chapter. In Armenia the Law on environmental Expertise is adopted in 1995. Armenia is a Party to SEA protocol since 2011.</t>
  </si>
  <si>
    <r>
      <t xml:space="preserve">Yes Закон «Об охране окружающей среды» требует проведение экологической оценки всех планов и программ по развитию </t>
    </r>
    <r>
      <rPr>
        <b/>
        <sz val="11"/>
        <rFont val="Calibri"/>
        <family val="2"/>
      </rPr>
      <t>NO</t>
    </r>
    <r>
      <rPr>
        <sz val="11"/>
        <rFont val="Calibri"/>
        <family val="2"/>
      </rPr>
      <t xml:space="preserve"> (AGO) - proposed verification is not true</t>
    </r>
  </si>
  <si>
    <t xml:space="preserve">Almost Yes, integration of environment policy in normative legislation acts is envisaged by the Strategy, </t>
  </si>
  <si>
    <t>Yes. New environmental legislation is beeing developed on the base of the EU Directives</t>
  </si>
  <si>
    <t>Yes, it is reflected in environmental protection framework law, howver not implemented</t>
  </si>
  <si>
    <t xml:space="preserve">The measures, included in NEAP-2 reflected the integration of environmental demands in plans within other sectors.This approach is envisaged in the concept of planned new Law on Environmental Policy.The National Sustainable Development Plan included the environmental chapter. In Armenia the Law on environmental Expertise is adopted in 1995. Armenia is a Party to SEA protocol since 2011. </t>
  </si>
  <si>
    <t xml:space="preserve">Yes 
Закон «Об охране окружающей среды» требует проведение экологической оценки всех планов и программ по развитию. 
Разработан закон "Об ОВОС" и находится в рассмотрении Милли Маджлиса (Парламента Азербайджана) </t>
  </si>
  <si>
    <r>
      <t xml:space="preserve">No. No policy papers on env. Integration adopted. Regulated by the Constitution and Law “About environmental protection”, but in practice – only MoE cares about. </t>
    </r>
    <r>
      <rPr>
        <sz val="11"/>
        <color indexed="10"/>
        <rFont val="Calibri"/>
        <family val="2"/>
      </rPr>
      <t>Никаких изменений</t>
    </r>
  </si>
  <si>
    <r>
      <t xml:space="preserve">It is planned to be prepared and adopted according the Law on State Environemntal Strategy. </t>
    </r>
    <r>
      <rPr>
        <sz val="11"/>
        <color indexed="57"/>
        <rFont val="Calibri"/>
        <family val="2"/>
      </rPr>
      <t>SEIS project visit is currently running.</t>
    </r>
  </si>
  <si>
    <t>under preparation</t>
  </si>
  <si>
    <t>No, Only Implementation plan 2012-2013 is agreed with MOE</t>
  </si>
  <si>
    <t>Азербайджан вовлечен в SEIS project, был проведен семинар в Баку</t>
  </si>
  <si>
    <r>
      <t xml:space="preserve">under preparation. Belarus joined SEIS project but still not very active </t>
    </r>
    <r>
      <rPr>
        <sz val="11"/>
        <color indexed="10"/>
        <rFont val="Calibri"/>
        <family val="2"/>
      </rPr>
      <t>никаких изменений</t>
    </r>
  </si>
  <si>
    <t>see annex (same as in 2011)</t>
  </si>
  <si>
    <t>No Changes with list from last year</t>
  </si>
  <si>
    <t>Implementation Plans - No 
Annual reports - Yes</t>
  </si>
  <si>
    <t>same as in 2011</t>
  </si>
  <si>
    <r>
      <t>Ратифицирована Бернская конвенция</t>
    </r>
    <r>
      <rPr>
        <sz val="11"/>
        <rFont val="Calibri"/>
        <family val="2"/>
      </rPr>
      <t xml:space="preserve"> Implementation Plans and Annual reports - Yes </t>
    </r>
  </si>
  <si>
    <t xml:space="preserve">Implementation Plans and Annual reports - YesThere is in practice to implement 5-years Action Plans on implementation of MEAs in Armenia. Such plans are approved by the governmental decision and their implementatrion is monitoring by the government. The previous (second) AP was developed for 2005-2010. In December 2011 the new Action Plan for 2012-2016 was adopted by RA government. is already developed and is in the stage of agreement.In accordance with the RA President decree, the information/report on the measures, implemented in the frames of MEAs, is beeing submitted to the Presidental office and RA MFA on biannual basis.The demand of MEAs are reflected in the national legislation. Some previously adopted laws are revised to meet the requirement of ratified MEAs. For example the demands of Espoo and Aarhus Convention are reflected in the draft new Law on ammendments to the acting RA Law on Environmental Expertise. The draft law is under agreement in the RA government. </t>
  </si>
  <si>
    <r>
      <t xml:space="preserve">Ukraine was declared to be in non-compliance (Bonn on 25 August 2011Final Decision of the Enforcement Branch of the Compliance Committee).However Ukraine became fully eligible to participate in the mechanisms on 9 March 2012 at 15:32:22/ </t>
    </r>
    <r>
      <rPr>
        <sz val="11"/>
        <color indexed="10"/>
        <rFont val="Calibri"/>
        <family val="2"/>
      </rPr>
      <t>yes/ solved</t>
    </r>
  </si>
  <si>
    <r>
      <t xml:space="preserve">no </t>
    </r>
    <r>
      <rPr>
        <sz val="12"/>
        <color indexed="10"/>
        <rFont val="Times New Roman"/>
        <family val="1"/>
      </rPr>
      <t>Судя по всему, Беларусь не будет ратифицировать второй период обязательств Киото (это не выход из Киото, это отказ от ратификации поправки, но понятно - с экологической точки зрения негативное решение)</t>
    </r>
  </si>
  <si>
    <t>Depends from MEA, the reports submitted in accordinamce with reuirment of relevant secratariats</t>
  </si>
  <si>
    <t xml:space="preserve">in Some cases yes, in some case not, eg. There is no national law on Aarhus implementation, but tehre is Action Plan  prepared according to schedule for Biodiversity Convention </t>
  </si>
  <si>
    <t>No/ principals and elements are incuded into State Environmental Srrategy</t>
  </si>
  <si>
    <t xml:space="preserve">Yes but implemented partly  </t>
  </si>
  <si>
    <t>no changes</t>
  </si>
  <si>
    <t>actual strategy is Implemented through different programs and plans (drinking water, sanitation, irrigation, roads etc)</t>
  </si>
  <si>
    <t>Yes! Тут какая-то ошибка! В Беларуси есть НСУР! Периодически осуществляются попытки обновления стратегии, судя по активностям ПРООН - грядет следующая такая попытка</t>
  </si>
  <si>
    <t>Yes 
2012 году утверждена Концепция развития "Азербайджан-2020. Взгляд в будушее".
Успешно выполняются Государственные программы по "Устойчивому развитию и устранению бедности 2008-2015 годы" и "По развитию регионов на 2008-2015 годы"</t>
  </si>
  <si>
    <t>За имплементацию НСУР отвечает Минэкономики</t>
  </si>
  <si>
    <t xml:space="preserve">In theory yes since 2000. the Governmental Commission on SD was last time  updated only in  2005  . The CSD is leaded by Prime Minister namely and since that Georgia already has at least 4 Prie Ministers. </t>
  </si>
  <si>
    <t>Yes. In Armenia is functioning the National Council for Sustainable Development, headed by RA Prime Minister. The important issues related to SD are being included in the agenda of the sessions. The last session of NCSD (26 April 2013) was devoted to the national actions following the Rio+20 decisions.</t>
  </si>
  <si>
    <t>Yes 
(Cabinet Committee on Sustainable development. The Coordinator is the Ministry of Economic Development)</t>
  </si>
  <si>
    <t>Yes, but ineffective</t>
  </si>
  <si>
    <t>under development</t>
  </si>
  <si>
    <t xml:space="preserve">partially, thus in 2012 some normative acts were approved by CMU and Ministry of AgriPolicy  </t>
  </si>
  <si>
    <t>yes/under preparation</t>
  </si>
  <si>
    <t>No All forests are protected</t>
  </si>
  <si>
    <t>Да. 
Азербайджан не эхпортирует лес</t>
  </si>
  <si>
    <r>
      <t xml:space="preserve">Yes </t>
    </r>
    <r>
      <rPr>
        <sz val="11"/>
        <color indexed="57"/>
        <rFont val="Calibri"/>
        <family val="2"/>
      </rPr>
      <t xml:space="preserve">The national coomunication has list of projects both for mitigation and adaptation and priority areas plans. Thefore it should be not 1, but 0.5 or 0.7 work done but not fully  </t>
    </r>
  </si>
  <si>
    <r>
      <t xml:space="preserve">Yes (to be updated in 2011-2012) </t>
    </r>
    <r>
      <rPr>
        <sz val="11"/>
        <color indexed="10"/>
        <rFont val="Calibri"/>
        <family val="2"/>
      </rPr>
      <t>Программа на 2013-2020 год разработана и сейчас в процессе согласования. НГО лишены всякого доступа как к комментированию, так и даже к ознакомлению</t>
    </r>
  </si>
  <si>
    <t xml:space="preserve">Yes The national coomunication has list of projects both for mitigation and adaptation and priority areas plans. Thefore it should be not 1, but 0.5 or 0.7 work done but not fully  </t>
  </si>
  <si>
    <t>Yes is under development</t>
  </si>
  <si>
    <r>
      <t>No (to be developed in 2011-2012)</t>
    </r>
    <r>
      <rPr>
        <sz val="11"/>
        <color indexed="57"/>
        <rFont val="Calibri"/>
        <family val="2"/>
      </rPr>
      <t>/// development still is not started</t>
    </r>
  </si>
  <si>
    <t xml:space="preserve">The country Framework for NAMA was  submitted to the FCCC Secretary </t>
  </si>
  <si>
    <t xml:space="preserve">no, instead on 12 June 2012 Order of MENR "Plan of prioruty actions of climate change adaptation" was approved  </t>
  </si>
  <si>
    <t xml:space="preserve">Not submitted formally </t>
  </si>
  <si>
    <r>
      <t xml:space="preserve"> </t>
    </r>
    <r>
      <rPr>
        <sz val="11"/>
        <color indexed="10"/>
        <rFont val="Calibri"/>
        <family val="2"/>
      </rPr>
      <t>Все еще не начата разработка - эта активность будет осуществляться в рамках пр</t>
    </r>
    <r>
      <rPr>
        <sz val="11"/>
        <color indexed="57"/>
        <rFont val="Calibri"/>
        <family val="2"/>
      </rPr>
      <t>оекта CLIMA EAST</t>
    </r>
  </si>
  <si>
    <t xml:space="preserve">Yes, ;last one has been sent in 2010. there is ongoing preparation for new one </t>
  </si>
  <si>
    <r>
      <t>National Communication 3, 4 &amp; 5 –29/12/09 (revised version – 08/02/10),</t>
    </r>
    <r>
      <rPr>
        <sz val="11"/>
        <color indexed="10"/>
        <rFont val="Calibri"/>
        <family val="2"/>
      </rPr>
      <t xml:space="preserve"> GHG Inventory – 2013</t>
    </r>
  </si>
  <si>
    <r>
      <t>31 Dec 2010 (5</t>
    </r>
    <r>
      <rPr>
        <vertAlign val="superscript"/>
        <sz val="12"/>
        <rFont val="Times New Roman"/>
        <family val="1"/>
      </rPr>
      <t>th</t>
    </r>
    <r>
      <rPr>
        <sz val="12"/>
        <rFont val="Times New Roman"/>
        <family val="1"/>
      </rPr>
      <t xml:space="preserve"> NC)</t>
    </r>
  </si>
  <si>
    <r>
      <t>Due to systematic problems with NC and GHG Inventory, Ukraine’s case was submitted to UNFCCC Compliance Committee for non-compliance.</t>
    </r>
    <r>
      <rPr>
        <sz val="11"/>
        <color indexed="57"/>
        <rFont val="Calibri"/>
        <family val="2"/>
      </rPr>
      <t>The Kyoto Protocol Compliance Committee of the United Nations has given Ukraine a green light to resume its participation in international trading in greenhouse gas emission quotas.
This decision was made at the 19th meeting of the enforcement branch of the Compliance Committee in Bonn, Germany, on Friday, March 9 2012.</t>
    </r>
  </si>
  <si>
    <t>under concideration</t>
  </si>
  <si>
    <t>under consideration</t>
  </si>
  <si>
    <r>
      <t xml:space="preserve"> No. Drafts of the National Climate law were developed, but adoption was suspended till 2012 due to some bureaucratic difficulties/// </t>
    </r>
    <r>
      <rPr>
        <sz val="11"/>
        <color indexed="57"/>
        <rFont val="Calibri"/>
        <family val="2"/>
      </rPr>
      <t>decided to come back to further development of the Law not earlier than in 2013</t>
    </r>
  </si>
  <si>
    <t>NO, the initail negotiations with UN agencies for its preparation started</t>
  </si>
  <si>
    <t>Under prepration, will be ended by 2013</t>
  </si>
  <si>
    <t>Calibration 1,0, 0.5</t>
  </si>
  <si>
    <r>
      <t>No,</t>
    </r>
    <r>
      <rPr>
        <sz val="11"/>
        <color indexed="10"/>
        <rFont val="Calibri"/>
        <family val="2"/>
      </rPr>
      <t xml:space="preserve"> Draft</t>
    </r>
    <r>
      <rPr>
        <sz val="11"/>
        <rFont val="Calibri"/>
        <family val="2"/>
      </rPr>
      <t xml:space="preserve"> Law  "Main principles of state policy in the field of prevention of climate change and adaptation to climate change" was initiated by SEIA and developed  in 2012</t>
    </r>
  </si>
  <si>
    <r>
      <t xml:space="preserve"> </t>
    </r>
    <r>
      <rPr>
        <sz val="11"/>
        <color indexed="10"/>
        <rFont val="Calibri"/>
        <family val="2"/>
      </rPr>
      <t>Рассмотрение закона о</t>
    </r>
    <r>
      <rPr>
        <sz val="11"/>
        <rFont val="Calibri"/>
        <family val="2"/>
      </rPr>
      <t xml:space="preserve">тложено </t>
    </r>
    <r>
      <rPr>
        <sz val="11"/>
        <color indexed="10"/>
        <rFont val="Calibri"/>
        <family val="2"/>
      </rPr>
      <t>на 2014 (ожид</t>
    </r>
    <r>
      <rPr>
        <sz val="11"/>
        <rFont val="Calibri"/>
        <family val="2"/>
      </rPr>
      <t xml:space="preserve">ают результатов дополнительной трактовки Дохийской поправки к Киотскому протоколу) </t>
    </r>
  </si>
  <si>
    <t xml:space="preserve">Waste intensity: generation of industrial, hazardous and municipal waste, per GDP unit
t/mln USD
</t>
  </si>
  <si>
    <t>2459896,3 kg/mln USD</t>
  </si>
  <si>
    <t>263 576,6 kg/mln USD for 2011</t>
  </si>
  <si>
    <t>1 371 734 kg/mln USD</t>
  </si>
  <si>
    <t>317,3 kg/per capita</t>
  </si>
  <si>
    <t>288,9 kg/per capita</t>
  </si>
  <si>
    <t>408.8</t>
  </si>
  <si>
    <t>10-13%</t>
  </si>
  <si>
    <t>3,5</t>
  </si>
  <si>
    <t>17,6% data 2011</t>
  </si>
  <si>
    <t xml:space="preserve">2,92 kg/ha </t>
  </si>
  <si>
    <t>2,67 kg/ha</t>
  </si>
  <si>
    <r>
      <t>List of Conventions and Protocols with data on EaP countries is avaluable separately.</t>
    </r>
    <r>
      <rPr>
        <sz val="11"/>
        <color indexed="8"/>
        <rFont val="Calibri"/>
        <family val="2"/>
      </rPr>
      <t xml:space="preserve"> 1, 0.5, 0</t>
    </r>
    <r>
      <rPr>
        <sz val="11"/>
        <color indexed="8"/>
        <rFont val="Calibri"/>
        <family val="2"/>
      </rPr>
      <t xml:space="preserve"> </t>
    </r>
  </si>
  <si>
    <r>
      <t>1</t>
    </r>
    <r>
      <rPr>
        <sz val="11"/>
        <color indexed="8"/>
        <rFont val="Calibri"/>
        <family val="2"/>
      </rPr>
      <t xml:space="preserve">, </t>
    </r>
    <r>
      <rPr>
        <sz val="11"/>
        <color indexed="8"/>
        <rFont val="Calibri"/>
        <family val="2"/>
      </rPr>
      <t>0, 0,5 –</t>
    </r>
    <r>
      <rPr>
        <sz val="11"/>
        <color indexed="8"/>
        <rFont val="Calibri"/>
        <family val="2"/>
      </rPr>
      <t xml:space="preserve"> please, note, where the non-compliance is decided, index is 0.</t>
    </r>
  </si>
  <si>
    <t>1, 0, 0,5 – please, note, where the non-compliance is decided, index is 0.</t>
  </si>
  <si>
    <t xml:space="preserve">Calibration: 1, 0, 0.5 - not all </t>
  </si>
  <si>
    <r>
      <t>Calibration</t>
    </r>
    <r>
      <rPr>
        <sz val="11"/>
        <color indexed="8"/>
        <rFont val="Calibri"/>
        <family val="2"/>
      </rPr>
      <t>: 1, 0, 0.5, 0.1 -  the obligation is reflected in the National legislation</t>
    </r>
  </si>
  <si>
    <t>Calibration: 1, 0, 0.5 - not all</t>
  </si>
  <si>
    <r>
      <t>Calibration,</t>
    </r>
    <r>
      <rPr>
        <sz val="11"/>
        <color indexed="8"/>
        <rFont val="Calibri"/>
        <family val="2"/>
      </rPr>
      <t xml:space="preserve"> 1, 0, 0.5, the obligation is reflected in National legislation</t>
    </r>
  </si>
  <si>
    <r>
      <t>1</t>
    </r>
    <r>
      <rPr>
        <sz val="11"/>
        <color indexed="8"/>
        <rFont val="Calibri"/>
        <family val="2"/>
      </rPr>
      <t xml:space="preserve">, </t>
    </r>
    <r>
      <rPr>
        <sz val="11"/>
        <color indexed="8"/>
        <rFont val="Calibri"/>
        <family val="2"/>
      </rPr>
      <t>0</t>
    </r>
    <r>
      <rPr>
        <sz val="11"/>
        <color indexed="8"/>
        <rFont val="Calibri"/>
        <family val="2"/>
      </rPr>
      <t>, 0.5</t>
    </r>
  </si>
  <si>
    <r>
      <t>Calibration,</t>
    </r>
    <r>
      <rPr>
        <sz val="11"/>
        <color indexed="8"/>
        <rFont val="Calibri"/>
        <family val="2"/>
      </rPr>
      <t xml:space="preserve">1,0, </t>
    </r>
    <r>
      <rPr>
        <sz val="11"/>
        <color indexed="8"/>
        <rFont val="Calibri"/>
        <family val="2"/>
      </rPr>
      <t xml:space="preserve"> 0.7 - elements, 0.5 - difference between law and practice, 0.3 - ineefective</t>
    </r>
  </si>
  <si>
    <r>
      <t xml:space="preserve">Calibration, </t>
    </r>
    <r>
      <rPr>
        <sz val="11"/>
        <color indexed="8"/>
        <rFont val="Calibri"/>
        <family val="2"/>
      </rPr>
      <t xml:space="preserve">1, </t>
    </r>
    <r>
      <rPr>
        <sz val="11"/>
        <color indexed="8"/>
        <rFont val="Calibri"/>
        <family val="2"/>
      </rPr>
      <t>0.7 - elements, 0.5 - under preparation, 0.3 - fragmented,</t>
    </r>
    <r>
      <rPr>
        <sz val="11"/>
        <color indexed="8"/>
        <rFont val="Calibri"/>
        <family val="2"/>
      </rPr>
      <t xml:space="preserve">0.1 - obligation is reflected in National legislation, </t>
    </r>
    <r>
      <rPr>
        <sz val="11"/>
        <color indexed="8"/>
        <rFont val="Calibri"/>
        <family val="2"/>
      </rPr>
      <t xml:space="preserve"> 0 - </t>
    </r>
  </si>
  <si>
    <r>
      <t>Linear transformation,</t>
    </r>
    <r>
      <rPr>
        <sz val="11"/>
        <color indexed="8"/>
        <rFont val="Calibri"/>
        <family val="2"/>
      </rPr>
      <t>1</t>
    </r>
    <r>
      <rPr>
        <sz val="11"/>
        <color indexed="8"/>
        <rFont val="Calibri"/>
        <family val="2"/>
      </rPr>
      <t xml:space="preserve"> is EaP best, worst is 0</t>
    </r>
  </si>
  <si>
    <t xml:space="preserve">Calibration, 1, 0.7 - elements, 0.5 - under preparation, 0.3 - fragmented,0.1 - obligation is reflected in National legislation,  0 </t>
  </si>
  <si>
    <t>In May 2005 the Republic of Moldova joined the Bologna Process and consequently in 2005 the Law on Education was amended in order to incorporate the basic Bologna Principles. As a result, a two-cycle system of higher education has been introduced in the R</t>
  </si>
  <si>
    <t>In 2005 according to the new Law of Georgia on Higher Education and Now is fully implemented in all accredited higher education institutions (HEIs). The only exception is medicine, where bachelor and master levels have Not been adopted. Stages passed by t</t>
  </si>
  <si>
    <t>Three-cycle structure pilot program launched in 1992 in Yerevan State Engineering University, then in 1994 in Yerevan state University. After Bologna process started in Armenia in 2005, the structure started being implemented in all universities. The exce</t>
  </si>
  <si>
    <t>In 2009 by the Minister of Education Order ECTS and Diploma Supplement were implemented in all higher education institutions in Ukraine. It worth to mention that experiments with implementation of credit system started in 2004-2005 within the ministry pro</t>
  </si>
  <si>
    <t xml:space="preserve">In the Republic of Moldova the process of institutionalising and using the ECTS began in 2000, with Moldova State University being chosen as a pilot institution. The compulsory implementation of the European Credit Transfer System by all higher education </t>
  </si>
  <si>
    <t>ECTS has been adopted in 2005 according to the Law of Georgia on Higher Education and is fully implemented in all accredited HEIs. Bachelor programs canNot comprise less than 240 ECTS credits whereas Master programs comprise 120 ECTS and doctoral programs</t>
  </si>
  <si>
    <t>In 2002 the pilot implementation project started in Yerevan State Engineering University. By RA Government decision dated to 2005, Implementation of European Credit Transfer System became obligatory for all universities. Starting from 2008 all educational</t>
  </si>
  <si>
    <t>In 2002, the Ministry of Education from the Republic of Moldova introduced DS. Currently DS is issued in the vast majority of study programmes automatically and free of charge, in the language of instruction and English, to every graduate of the Licentiat</t>
  </si>
  <si>
    <t>DS is being issued free of charge to all students of accredited HEIs since 2006. From 2005 it is mandatory to issue UNESCO/Council of Europe Diploma Supplement free of charge in two languages (Georgian and English) (2005 Minister’s Decree #149) DS describ</t>
  </si>
  <si>
    <t>Draft of the National Qualification Framework has been developed in 2008, but there is Not yet an exact timetable for NQF approval and implementation. Moldova signed international treaties on mutual recognition of diplomas with the following countries: Ro</t>
  </si>
  <si>
    <t>Resource eficiency, pressure to/ state of environment</t>
  </si>
  <si>
    <t>Policy development and implementation</t>
  </si>
  <si>
    <t>submitted for adoption</t>
  </si>
  <si>
    <r>
      <t>National framework policy (Strategy, Doctrine) on Climate change</t>
    </r>
    <r>
      <rPr>
        <sz val="11"/>
        <color rgb="FFFF0000"/>
        <rFont val="Calibri"/>
        <family val="2"/>
      </rPr>
      <t xml:space="preserve"> is being prepared but no adopted.</t>
    </r>
  </si>
  <si>
    <t>Calibration: 1, 0, 0.7, 0.5, 0.1 - the obligation is reflected in the National legislation</t>
  </si>
  <si>
    <t>Calibration: using step 0.1 as previous year, 1, 0, 0.5, 0.1 -  the obligation is reflected in the National legislation</t>
  </si>
  <si>
    <r>
      <t xml:space="preserve">YES. Adopted by the Government and approved by the Parliament as a part of the governmental program, </t>
    </r>
    <r>
      <rPr>
        <sz val="11"/>
        <color rgb="FFFF0000"/>
        <rFont val="Calibri"/>
        <family val="2"/>
      </rPr>
      <t>new Environemntal policy is started to be prepared as separate doc</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</si>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</sst>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sz val="11"/>
      <color indexed="52"/>
      <name val="Calibri"/>
      <family val="2"/>
    </font>
    <font>
      <sz val="11"/>
      <color indexed="10"/>
      <name val="Calibri"/>
      <family val="2"/>
    </font>
    <font>
      <b/>
      <sz val="11"/>
      <color indexed="9"/>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name val="Calibri"/>
      <family val="2"/>
    </font>
    <font>
      <sz val="8"/>
      <name val="Calibri"/>
      <family val="2"/>
    </font>
    <font>
      <sz val="11"/>
      <name val="Calibri"/>
      <family val="2"/>
    </font>
    <font>
      <b/>
      <sz val="11"/>
      <name val="Calibri"/>
      <family val="2"/>
    </font>
    <font>
      <b/>
      <sz val="16"/>
      <color indexed="8"/>
      <name val="Calibri"/>
      <family val="2"/>
    </font>
    <font>
      <sz val="11"/>
      <color indexed="8"/>
      <name val="Calibri"/>
      <family val="2"/>
    </font>
    <font>
      <sz val="9"/>
      <name val="Calibri"/>
      <family val="2"/>
    </font>
    <font>
      <b/>
      <sz val="9"/>
      <name val="Calibri"/>
      <family val="2"/>
    </font>
    <font>
      <sz val="12"/>
      <color indexed="8"/>
      <name val="Calibri"/>
      <family val="2"/>
    </font>
    <font>
      <sz val="10"/>
      <color indexed="8"/>
      <name val="Calibri"/>
      <family val="2"/>
    </font>
    <font>
      <i/>
      <sz val="9"/>
      <name val="Calibri"/>
      <family val="2"/>
    </font>
    <font>
      <sz val="11"/>
      <color indexed="8"/>
      <name val="Calibri"/>
      <family val="2"/>
    </font>
    <font>
      <sz val="9"/>
      <color indexed="8"/>
      <name val="Calibri"/>
      <family val="2"/>
    </font>
    <font>
      <b/>
      <sz val="9"/>
      <color indexed="8"/>
      <name val="Calibri"/>
      <family val="2"/>
    </font>
    <font>
      <sz val="8"/>
      <name val="Calibri"/>
      <family val="2"/>
    </font>
    <font>
      <b/>
      <sz val="16"/>
      <color indexed="8"/>
      <name val="Calibri"/>
      <family val="2"/>
    </font>
    <font>
      <b/>
      <sz val="12"/>
      <name val="Calibri"/>
      <charset val="204"/>
    </font>
    <font>
      <sz val="11"/>
      <color indexed="19"/>
      <name val="Calibri"/>
      <family val="2"/>
    </font>
    <font>
      <b/>
      <sz val="11"/>
      <color indexed="19"/>
      <name val="Calibri"/>
      <family val="2"/>
    </font>
    <font>
      <sz val="11"/>
      <color indexed="57"/>
      <name val="Calibri"/>
      <family val="2"/>
    </font>
    <font>
      <sz val="8"/>
      <color indexed="81"/>
      <name val="Tahoma"/>
    </font>
    <font>
      <sz val="12"/>
      <name val="Times New Roman"/>
      <family val="1"/>
    </font>
    <font>
      <sz val="12"/>
      <color indexed="10"/>
      <name val="Times New Roman"/>
      <family val="1"/>
    </font>
    <font>
      <sz val="11"/>
      <color indexed="8"/>
      <name val="Calibri"/>
      <family val="2"/>
    </font>
    <font>
      <b/>
      <sz val="11"/>
      <name val="Calibri"/>
      <family val="2"/>
    </font>
    <font>
      <sz val="11"/>
      <name val="Calibri"/>
      <family val="2"/>
    </font>
    <font>
      <i/>
      <sz val="11"/>
      <name val="Calibri"/>
      <family val="2"/>
    </font>
    <font>
      <sz val="12"/>
      <color indexed="10"/>
      <name val="Times New Roman"/>
      <family val="1"/>
    </font>
    <font>
      <sz val="11"/>
      <color indexed="14"/>
      <name val="Calibri"/>
      <family val="2"/>
    </font>
    <font>
      <sz val="10"/>
      <color indexed="81"/>
      <name val="Tahoma"/>
    </font>
    <font>
      <sz val="11"/>
      <color indexed="57"/>
      <name val="Calibri"/>
      <family val="2"/>
    </font>
    <font>
      <vertAlign val="superscript"/>
      <sz val="12"/>
      <name val="Times New Roman"/>
      <family val="1"/>
    </font>
    <font>
      <b/>
      <sz val="11"/>
      <color indexed="8"/>
      <name val="Calibri"/>
      <family val="2"/>
    </font>
    <font>
      <b/>
      <sz val="11"/>
      <name val="Calibri"/>
      <family val="2"/>
    </font>
    <font>
      <sz val="11"/>
      <color indexed="8"/>
      <name val="Calibri"/>
      <family val="2"/>
    </font>
    <font>
      <sz val="11"/>
      <name val="Calibri"/>
      <family val="2"/>
    </font>
    <font>
      <sz val="9"/>
      <color indexed="8"/>
      <name val="Calibri"/>
      <family val="2"/>
    </font>
    <font>
      <sz val="11"/>
      <color indexed="10"/>
      <name val="Calibri"/>
      <family val="2"/>
    </font>
    <font>
      <sz val="10"/>
      <name val="Calibri"/>
      <family val="2"/>
    </font>
    <font>
      <sz val="11"/>
      <color rgb="FFFF0000"/>
      <name val="Calibri"/>
      <family val="2"/>
    </font>
    <font>
      <b/>
      <sz val="11"/>
      <color indexed="8"/>
      <name val="Calibri"/>
      <family val="2"/>
      <charset val="204"/>
    </font>
    <font>
      <b/>
      <i/>
      <sz val="12"/>
      <name val="Calibri"/>
      <family val="2"/>
      <charset val="204"/>
    </font>
    <font>
      <b/>
      <i/>
      <sz val="11"/>
      <color indexed="8"/>
      <name val="Calibri"/>
      <family val="2"/>
      <charset val="204"/>
    </font>
    <font>
      <i/>
      <sz val="11"/>
      <color indexed="8"/>
      <name val="Calibri"/>
      <family val="2"/>
      <charset val="204"/>
    </font>
    <font>
      <u/>
      <sz val="11"/>
      <color theme="10"/>
      <name val="Calibri"/>
      <family val="2"/>
    </font>
    <font>
      <u/>
      <sz val="11"/>
      <color theme="11"/>
      <name val="Calibri"/>
      <family val="2"/>
    </font>
  </fonts>
  <fills count="3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26"/>
        <bgColor indexed="9"/>
      </patternFill>
    </fill>
    <fill>
      <patternFill patternType="solid">
        <fgColor indexed="55"/>
        <bgColor indexed="23"/>
      </patternFill>
    </fill>
    <fill>
      <patternFill patternType="solid">
        <fgColor indexed="51"/>
        <bgColor indexed="64"/>
      </patternFill>
    </fill>
    <fill>
      <patternFill patternType="solid">
        <fgColor indexed="51"/>
        <bgColor indexed="26"/>
      </patternFill>
    </fill>
    <fill>
      <patternFill patternType="solid">
        <fgColor indexed="11"/>
        <bgColor indexed="64"/>
      </patternFill>
    </fill>
    <fill>
      <patternFill patternType="solid">
        <fgColor indexed="42"/>
        <bgColor indexed="64"/>
      </patternFill>
    </fill>
    <fill>
      <patternFill patternType="solid">
        <fgColor indexed="10"/>
        <bgColor indexed="64"/>
      </patternFill>
    </fill>
    <fill>
      <patternFill patternType="solid">
        <fgColor indexed="45"/>
        <bgColor indexed="64"/>
      </patternFill>
    </fill>
    <fill>
      <patternFill patternType="solid">
        <fgColor indexed="50"/>
        <bgColor indexed="64"/>
      </patternFill>
    </fill>
    <fill>
      <patternFill patternType="solid">
        <fgColor indexed="49"/>
        <bgColor indexed="64"/>
      </patternFill>
    </fill>
    <fill>
      <patternFill patternType="solid">
        <fgColor indexed="44"/>
        <bgColor indexed="64"/>
      </patternFill>
    </fill>
    <fill>
      <patternFill patternType="solid">
        <fgColor theme="5" tint="0.39997558519241921"/>
        <bgColor indexed="64"/>
      </patternFill>
    </fill>
    <fill>
      <patternFill patternType="solid">
        <fgColor rgb="FFFFFF99"/>
        <bgColor indexed="64"/>
      </patternFill>
    </fill>
    <fill>
      <patternFill patternType="solid">
        <fgColor theme="5" tint="0.59999389629810485"/>
        <bgColor indexed="64"/>
      </patternFill>
    </fill>
    <fill>
      <patternFill patternType="solid">
        <fgColor indexed="52"/>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4">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2" fillId="20" borderId="1" applyNumberFormat="0" applyAlignment="0" applyProtection="0"/>
    <xf numFmtId="0" fontId="3" fillId="20" borderId="2" applyNumberFormat="0" applyAlignment="0" applyProtection="0"/>
    <xf numFmtId="0" fontId="4" fillId="7" borderId="2" applyNumberFormat="0" applyAlignment="0" applyProtection="0"/>
    <xf numFmtId="0" fontId="5" fillId="0" borderId="3"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21" borderId="0" applyNumberFormat="0" applyBorder="0" applyAlignment="0" applyProtection="0"/>
    <xf numFmtId="0" fontId="22" fillId="22" borderId="4" applyNumberFormat="0" applyAlignment="0" applyProtection="0"/>
    <xf numFmtId="0" fontId="9" fillId="3"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0" fillId="0" borderId="8" applyNumberFormat="0" applyFill="0" applyAlignment="0" applyProtection="0"/>
    <xf numFmtId="0" fontId="11" fillId="0" borderId="0" applyNumberFormat="0" applyFill="0" applyBorder="0" applyAlignment="0" applyProtection="0"/>
    <xf numFmtId="0" fontId="12" fillId="23" borderId="9" applyNumberFormat="0" applyAlignment="0" applyProtection="0"/>
    <xf numFmtId="0" fontId="61" fillId="0" borderId="0" applyNumberFormat="0" applyFill="0" applyBorder="0" applyAlignment="0" applyProtection="0"/>
    <xf numFmtId="0" fontId="62" fillId="0" borderId="0" applyNumberFormat="0" applyFill="0" applyBorder="0" applyAlignment="0" applyProtection="0"/>
  </cellStyleXfs>
  <cellXfs count="328">
    <xf numFmtId="0" fontId="0" fillId="0" borderId="0" xfId="0"/>
    <xf numFmtId="0" fontId="17" fillId="0" borderId="0" xfId="0" applyFont="1"/>
    <xf numFmtId="0" fontId="19" fillId="0" borderId="0" xfId="0" applyFont="1" applyAlignment="1">
      <alignment horizontal="center" vertical="center"/>
    </xf>
    <xf numFmtId="0" fontId="18" fillId="0" borderId="0" xfId="0" applyFont="1" applyAlignment="1">
      <alignment horizontal="center" vertical="center" wrapText="1"/>
    </xf>
    <xf numFmtId="0" fontId="20" fillId="0" borderId="0" xfId="0" applyFont="1" applyAlignment="1">
      <alignment wrapText="1"/>
    </xf>
    <xf numFmtId="2" fontId="5" fillId="0" borderId="0" xfId="0" applyNumberFormat="1" applyFont="1" applyAlignment="1">
      <alignment horizontal="center"/>
    </xf>
    <xf numFmtId="0" fontId="20" fillId="0" borderId="0" xfId="0" applyFont="1" applyFill="1" applyAlignment="1"/>
    <xf numFmtId="0" fontId="0" fillId="21" borderId="0" xfId="0" applyFill="1"/>
    <xf numFmtId="0" fontId="0" fillId="21" borderId="0" xfId="0" applyFill="1" applyAlignment="1"/>
    <xf numFmtId="0" fontId="20" fillId="21" borderId="0" xfId="0" applyFont="1" applyFill="1" applyAlignment="1">
      <alignment wrapText="1"/>
    </xf>
    <xf numFmtId="0" fontId="0" fillId="0" borderId="0" xfId="0" applyFill="1"/>
    <xf numFmtId="0" fontId="20" fillId="0" borderId="0" xfId="0" applyFont="1" applyFill="1" applyAlignment="1">
      <alignment wrapText="1"/>
    </xf>
    <xf numFmtId="0" fontId="5" fillId="21" borderId="0" xfId="0" applyFont="1" applyFill="1"/>
    <xf numFmtId="0" fontId="17" fillId="0" borderId="0" xfId="0" applyFont="1" applyFill="1" applyAlignment="1">
      <alignment wrapText="1"/>
    </xf>
    <xf numFmtId="0" fontId="5" fillId="21" borderId="0" xfId="0" applyFont="1" applyFill="1" applyAlignment="1">
      <alignment horizontal="center"/>
    </xf>
    <xf numFmtId="0" fontId="17" fillId="0" borderId="0" xfId="0" applyFont="1" applyAlignment="1">
      <alignment horizontal="left" wrapText="1" indent="4"/>
    </xf>
    <xf numFmtId="0" fontId="17" fillId="0" borderId="0" xfId="0" applyFont="1" applyBorder="1" applyAlignment="1">
      <alignment wrapText="1"/>
    </xf>
    <xf numFmtId="0" fontId="17" fillId="0" borderId="0" xfId="0" applyFont="1" applyFill="1" applyAlignment="1">
      <alignment horizontal="left" wrapText="1" indent="4"/>
    </xf>
    <xf numFmtId="16" fontId="5" fillId="21" borderId="0" xfId="0" applyNumberFormat="1" applyFont="1" applyFill="1" applyAlignment="1">
      <alignment horizontal="center"/>
    </xf>
    <xf numFmtId="0" fontId="5" fillId="0" borderId="0" xfId="0" applyFont="1" applyFill="1" applyAlignment="1">
      <alignment wrapText="1"/>
    </xf>
    <xf numFmtId="0" fontId="5" fillId="21" borderId="0" xfId="0" applyFont="1" applyFill="1" applyAlignment="1">
      <alignment horizontal="center" vertical="center"/>
    </xf>
    <xf numFmtId="0" fontId="5" fillId="21" borderId="0" xfId="0" applyFont="1" applyFill="1" applyAlignment="1">
      <alignment horizontal="left" vertical="center" wrapText="1"/>
    </xf>
    <xf numFmtId="0" fontId="0" fillId="21" borderId="0" xfId="0" applyFont="1" applyFill="1" applyAlignment="1">
      <alignment vertical="center"/>
    </xf>
    <xf numFmtId="0" fontId="20" fillId="21" borderId="0" xfId="0" applyFont="1" applyFill="1" applyAlignment="1">
      <alignment vertical="center" wrapText="1"/>
    </xf>
    <xf numFmtId="0" fontId="0" fillId="21" borderId="0" xfId="0" applyFill="1" applyAlignment="1">
      <alignment vertical="center"/>
    </xf>
    <xf numFmtId="2" fontId="17" fillId="0" borderId="0" xfId="0" applyNumberFormat="1" applyFont="1" applyBorder="1" applyAlignment="1">
      <alignment horizontal="center" vertical="center" wrapText="1"/>
    </xf>
    <xf numFmtId="2" fontId="17" fillId="0" borderId="0" xfId="0" applyNumberFormat="1" applyFont="1" applyFill="1" applyBorder="1" applyAlignment="1">
      <alignment horizontal="center" vertical="center" wrapText="1"/>
    </xf>
    <xf numFmtId="2" fontId="17" fillId="0" borderId="0" xfId="0" applyNumberFormat="1" applyFont="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vertical="center"/>
    </xf>
    <xf numFmtId="0" fontId="20" fillId="0" borderId="0" xfId="0" applyFont="1" applyFill="1" applyBorder="1" applyAlignment="1">
      <alignment vertical="center" wrapText="1"/>
    </xf>
    <xf numFmtId="0" fontId="26" fillId="0" borderId="0" xfId="0" applyFont="1" applyFill="1" applyBorder="1" applyAlignment="1">
      <alignment vertical="center"/>
    </xf>
    <xf numFmtId="0" fontId="20" fillId="0" borderId="0" xfId="0" applyFont="1" applyFill="1" applyAlignment="1">
      <alignment vertical="center" wrapText="1"/>
    </xf>
    <xf numFmtId="0" fontId="17" fillId="0" borderId="0" xfId="0" applyFont="1" applyFill="1" applyBorder="1" applyAlignment="1">
      <alignment horizontal="left" vertical="center" wrapText="1" indent="4"/>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5" fillId="0" borderId="0" xfId="0" applyFont="1" applyFill="1" applyBorder="1" applyAlignment="1">
      <alignment horizontal="center" vertical="center"/>
    </xf>
    <xf numFmtId="2" fontId="22" fillId="0" borderId="0" xfId="0" applyNumberFormat="1" applyFont="1" applyFill="1" applyBorder="1" applyAlignment="1">
      <alignment horizontal="center" vertical="center"/>
    </xf>
    <xf numFmtId="0" fontId="5" fillId="21" borderId="0" xfId="0" applyFont="1" applyFill="1" applyBorder="1" applyAlignment="1">
      <alignment horizontal="left" vertical="center" wrapText="1"/>
    </xf>
    <xf numFmtId="0" fontId="17" fillId="0" borderId="0" xfId="0" applyFont="1" applyBorder="1" applyAlignment="1">
      <alignment horizontal="left" vertical="center" wrapText="1" indent="4"/>
    </xf>
    <xf numFmtId="0" fontId="17" fillId="0" borderId="0" xfId="0" applyFont="1" applyBorder="1" applyAlignment="1">
      <alignment horizontal="left" vertical="center" wrapText="1"/>
    </xf>
    <xf numFmtId="0" fontId="17" fillId="0" borderId="0" xfId="0" applyFont="1" applyAlignment="1">
      <alignment vertical="center" wrapText="1"/>
    </xf>
    <xf numFmtId="0" fontId="17" fillId="0" borderId="0" xfId="0" applyFont="1" applyFill="1" applyAlignment="1">
      <alignment horizontal="left" vertical="center" wrapText="1"/>
    </xf>
    <xf numFmtId="0" fontId="20" fillId="21" borderId="0" xfId="0" applyFont="1" applyFill="1" applyAlignment="1">
      <alignment vertical="center"/>
    </xf>
    <xf numFmtId="0" fontId="20" fillId="0" borderId="0" xfId="0" applyFont="1" applyAlignment="1">
      <alignment horizontal="left" wrapText="1" indent="1"/>
    </xf>
    <xf numFmtId="0" fontId="17" fillId="0" borderId="0" xfId="0" applyFont="1" applyAlignment="1">
      <alignment horizontal="left" wrapText="1" indent="2"/>
    </xf>
    <xf numFmtId="0" fontId="20" fillId="0" borderId="0" xfId="0" applyFont="1" applyAlignment="1">
      <alignment horizontal="left" wrapText="1"/>
    </xf>
    <xf numFmtId="2" fontId="28" fillId="21" borderId="0" xfId="0" applyNumberFormat="1" applyFont="1" applyFill="1" applyAlignment="1">
      <alignment horizontal="center"/>
    </xf>
    <xf numFmtId="2" fontId="28" fillId="21" borderId="0" xfId="0" applyNumberFormat="1" applyFont="1" applyFill="1" applyAlignment="1">
      <alignment horizontal="center" vertical="center"/>
    </xf>
    <xf numFmtId="0" fontId="23" fillId="21" borderId="0" xfId="0" applyFont="1" applyFill="1" applyAlignment="1">
      <alignment horizontal="center" vertical="center" wrapText="1"/>
    </xf>
    <xf numFmtId="0" fontId="29" fillId="21" borderId="0" xfId="0" applyFont="1" applyFill="1" applyAlignment="1"/>
    <xf numFmtId="0" fontId="29" fillId="0" borderId="0" xfId="0" applyFont="1"/>
    <xf numFmtId="0" fontId="23" fillId="0" borderId="0" xfId="0" applyFont="1" applyFill="1" applyAlignment="1">
      <alignment horizontal="center" vertical="center" wrapText="1"/>
    </xf>
    <xf numFmtId="0" fontId="29" fillId="0" borderId="0" xfId="0" applyFont="1" applyAlignment="1"/>
    <xf numFmtId="0" fontId="29" fillId="21" borderId="0" xfId="0" applyFont="1" applyFill="1"/>
    <xf numFmtId="0" fontId="23" fillId="0" borderId="0" xfId="0" applyFont="1" applyAlignment="1">
      <alignment horizontal="center" vertical="center"/>
    </xf>
    <xf numFmtId="0" fontId="23" fillId="0" borderId="0" xfId="0" applyFont="1" applyAlignment="1">
      <alignment horizontal="center" vertical="center" wrapText="1"/>
    </xf>
    <xf numFmtId="10" fontId="23" fillId="0" borderId="0" xfId="0" applyNumberFormat="1" applyFont="1" applyFill="1" applyAlignment="1">
      <alignment horizontal="center" vertical="center" wrapText="1"/>
    </xf>
    <xf numFmtId="0" fontId="23" fillId="0" borderId="0" xfId="0" applyFont="1" applyFill="1" applyAlignment="1">
      <alignment horizontal="center" vertical="center"/>
    </xf>
    <xf numFmtId="0" fontId="24" fillId="21" borderId="0" xfId="0" applyFont="1" applyFill="1" applyAlignment="1">
      <alignment horizontal="center" vertical="center" wrapText="1"/>
    </xf>
    <xf numFmtId="0" fontId="29" fillId="0" borderId="0" xfId="0" applyFont="1" applyFill="1"/>
    <xf numFmtId="0" fontId="30" fillId="21" borderId="0" xfId="0" applyFont="1" applyFill="1" applyAlignment="1"/>
    <xf numFmtId="0" fontId="30" fillId="21" borderId="0" xfId="0" applyFont="1" applyFill="1"/>
    <xf numFmtId="0" fontId="29" fillId="0" borderId="0" xfId="0" applyFont="1" applyFill="1" applyAlignment="1"/>
    <xf numFmtId="2" fontId="23" fillId="0" borderId="0" xfId="0" applyNumberFormat="1" applyFont="1" applyFill="1" applyAlignment="1">
      <alignment horizontal="center" vertical="center"/>
    </xf>
    <xf numFmtId="0" fontId="23" fillId="0" borderId="0" xfId="0" applyFont="1" applyBorder="1" applyAlignment="1">
      <alignment horizontal="center" vertical="center" wrapText="1"/>
    </xf>
    <xf numFmtId="0" fontId="23" fillId="0" borderId="0" xfId="0" applyFont="1" applyFill="1" applyAlignment="1">
      <alignment vertical="center"/>
    </xf>
    <xf numFmtId="0" fontId="29" fillId="21" borderId="0" xfId="0" applyFont="1" applyFill="1" applyAlignment="1">
      <alignment vertical="center"/>
    </xf>
    <xf numFmtId="0" fontId="29" fillId="0" borderId="0" xfId="0" applyFont="1" applyFill="1" applyAlignment="1">
      <alignment vertical="center"/>
    </xf>
    <xf numFmtId="0" fontId="23" fillId="0" borderId="0" xfId="0" applyFont="1" applyFill="1" applyBorder="1" applyAlignment="1">
      <alignment horizontal="center" vertical="center"/>
    </xf>
    <xf numFmtId="0" fontId="29" fillId="0" borderId="0" xfId="0" applyFont="1" applyFill="1" applyBorder="1" applyAlignment="1">
      <alignment vertical="center"/>
    </xf>
    <xf numFmtId="0" fontId="23" fillId="21" borderId="0" xfId="0" applyFont="1" applyFill="1" applyBorder="1" applyAlignment="1">
      <alignment horizontal="center" vertical="center" wrapText="1"/>
    </xf>
    <xf numFmtId="10" fontId="23" fillId="0" borderId="0" xfId="0" applyNumberFormat="1" applyFont="1" applyFill="1" applyBorder="1" applyAlignment="1">
      <alignment horizontal="center" vertical="center" wrapText="1"/>
    </xf>
    <xf numFmtId="9" fontId="23"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 fontId="23" fillId="0" borderId="0" xfId="0" applyNumberFormat="1" applyFont="1" applyFill="1" applyBorder="1" applyAlignment="1">
      <alignment horizontal="center" vertical="center" wrapText="1"/>
    </xf>
    <xf numFmtId="10" fontId="23" fillId="0" borderId="0" xfId="0" applyNumberFormat="1" applyFont="1" applyFill="1" applyAlignment="1">
      <alignment horizontal="center" vertical="center"/>
    </xf>
    <xf numFmtId="2" fontId="23" fillId="0" borderId="0" xfId="0" applyNumberFormat="1" applyFont="1" applyFill="1" applyAlignment="1">
      <alignment horizontal="center" vertical="center" wrapText="1"/>
    </xf>
    <xf numFmtId="9" fontId="23" fillId="0" borderId="0" xfId="0" applyNumberFormat="1" applyFont="1" applyFill="1" applyBorder="1" applyAlignment="1">
      <alignment horizontal="center" vertical="center"/>
    </xf>
    <xf numFmtId="3" fontId="23" fillId="0" borderId="0" xfId="0" applyNumberFormat="1" applyFont="1" applyFill="1" applyAlignment="1">
      <alignment horizontal="center" vertical="center" wrapText="1"/>
    </xf>
    <xf numFmtId="0" fontId="23" fillId="0" borderId="0" xfId="0" applyNumberFormat="1" applyFont="1" applyAlignment="1">
      <alignment horizontal="center" vertical="center" wrapText="1"/>
    </xf>
    <xf numFmtId="2" fontId="28" fillId="0" borderId="0" xfId="0" applyNumberFormat="1" applyFont="1" applyAlignment="1">
      <alignment horizontal="center"/>
    </xf>
    <xf numFmtId="2" fontId="28" fillId="0" borderId="0" xfId="0" applyNumberFormat="1" applyFont="1" applyFill="1" applyAlignment="1">
      <alignment horizontal="center"/>
    </xf>
    <xf numFmtId="2" fontId="28" fillId="0" borderId="0" xfId="0" applyNumberFormat="1" applyFont="1" applyBorder="1" applyAlignment="1">
      <alignment horizontal="center" wrapText="1"/>
    </xf>
    <xf numFmtId="2" fontId="28" fillId="0" borderId="0" xfId="0" applyNumberFormat="1" applyFont="1" applyFill="1" applyBorder="1" applyAlignment="1">
      <alignment horizontal="center" vertical="center"/>
    </xf>
    <xf numFmtId="2" fontId="28" fillId="0" borderId="0" xfId="0" applyNumberFormat="1" applyFont="1" applyFill="1" applyAlignment="1">
      <alignment horizontal="center" vertical="center"/>
    </xf>
    <xf numFmtId="2" fontId="22" fillId="0" borderId="0" xfId="0" applyNumberFormat="1" applyFont="1" applyFill="1" applyAlignment="1">
      <alignment horizontal="center" vertical="center"/>
    </xf>
    <xf numFmtId="2" fontId="28" fillId="0" borderId="0" xfId="0" applyNumberFormat="1" applyFont="1" applyAlignment="1">
      <alignment horizontal="center" wrapText="1"/>
    </xf>
    <xf numFmtId="0" fontId="28" fillId="0" borderId="0" xfId="0" applyFont="1" applyAlignment="1">
      <alignment horizontal="center"/>
    </xf>
    <xf numFmtId="0" fontId="28" fillId="21" borderId="0" xfId="0" applyFont="1" applyFill="1" applyAlignment="1">
      <alignment horizontal="center"/>
    </xf>
    <xf numFmtId="0" fontId="28" fillId="0" borderId="0" xfId="0" applyFont="1" applyFill="1" applyAlignment="1">
      <alignment horizontal="center"/>
    </xf>
    <xf numFmtId="0" fontId="28" fillId="0" borderId="0" xfId="0" applyFont="1" applyAlignment="1">
      <alignment horizontal="center" wrapText="1"/>
    </xf>
    <xf numFmtId="0" fontId="28" fillId="0" borderId="0" xfId="0" applyFont="1" applyBorder="1" applyAlignment="1">
      <alignment horizont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28" fillId="0" borderId="0" xfId="0" applyFont="1" applyFill="1" applyBorder="1" applyAlignment="1">
      <alignment horizontal="center" vertical="center" wrapText="1"/>
    </xf>
    <xf numFmtId="0" fontId="5" fillId="21" borderId="0" xfId="0" applyFont="1" applyFill="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Alignment="1">
      <alignment horizontal="center" vertical="center"/>
    </xf>
    <xf numFmtId="16" fontId="5" fillId="21" borderId="0" xfId="0" applyNumberFormat="1" applyFont="1" applyFill="1" applyAlignment="1">
      <alignment horizontal="center" vertical="center"/>
    </xf>
    <xf numFmtId="16" fontId="28" fillId="0" borderId="0" xfId="0" applyNumberFormat="1" applyFont="1" applyFill="1" applyAlignment="1">
      <alignment horizontal="center" vertical="center"/>
    </xf>
    <xf numFmtId="0" fontId="17" fillId="0" borderId="0" xfId="0" applyFont="1" applyFill="1" applyBorder="1" applyAlignment="1">
      <alignment horizontal="left" wrapText="1" indent="4"/>
    </xf>
    <xf numFmtId="0" fontId="31" fillId="0" borderId="0" xfId="0" applyFont="1" applyAlignment="1">
      <alignment horizontal="center" vertical="center" wrapText="1"/>
    </xf>
    <xf numFmtId="0" fontId="20" fillId="0" borderId="0" xfId="0" applyFont="1" applyAlignment="1">
      <alignment horizontal="center" vertical="center" wrapText="1"/>
    </xf>
    <xf numFmtId="2" fontId="5" fillId="21" borderId="0" xfId="0" applyNumberFormat="1" applyFont="1" applyFill="1" applyAlignment="1">
      <alignment horizontal="center"/>
    </xf>
    <xf numFmtId="0" fontId="25" fillId="0" borderId="0" xfId="0" applyFont="1" applyBorder="1" applyAlignment="1">
      <alignment horizontal="left" vertical="center" wrapText="1"/>
    </xf>
    <xf numFmtId="2" fontId="5" fillId="21" borderId="0" xfId="0" applyNumberFormat="1" applyFont="1" applyFill="1" applyAlignment="1">
      <alignment horizontal="center" vertical="center"/>
    </xf>
    <xf numFmtId="0" fontId="5" fillId="21" borderId="0" xfId="0" applyFont="1" applyFill="1" applyAlignment="1">
      <alignment vertical="center"/>
    </xf>
    <xf numFmtId="0" fontId="30" fillId="21" borderId="0" xfId="0" applyFont="1" applyFill="1" applyAlignment="1">
      <alignment vertical="center"/>
    </xf>
    <xf numFmtId="0" fontId="5" fillId="24" borderId="0" xfId="0" applyFont="1" applyFill="1"/>
    <xf numFmtId="0" fontId="28" fillId="25" borderId="0" xfId="0" applyFont="1" applyFill="1"/>
    <xf numFmtId="0" fontId="5" fillId="25" borderId="0" xfId="0" applyFont="1" applyFill="1"/>
    <xf numFmtId="0" fontId="28" fillId="24" borderId="0" xfId="0" applyFont="1" applyFill="1"/>
    <xf numFmtId="0" fontId="28" fillId="24" borderId="0" xfId="0" applyFont="1" applyFill="1" applyAlignment="1">
      <alignment horizontal="justify"/>
    </xf>
    <xf numFmtId="0" fontId="28" fillId="24" borderId="0" xfId="0" applyFont="1" applyFill="1" applyAlignment="1">
      <alignment wrapText="1"/>
    </xf>
    <xf numFmtId="0" fontId="5" fillId="25" borderId="0" xfId="0" applyFont="1" applyFill="1" applyAlignment="1">
      <alignment vertical="center"/>
    </xf>
    <xf numFmtId="0" fontId="28" fillId="25" borderId="0" xfId="0" applyFont="1" applyFill="1" applyAlignment="1">
      <alignment vertical="center"/>
    </xf>
    <xf numFmtId="0" fontId="28" fillId="24" borderId="0" xfId="0" applyFont="1" applyFill="1" applyAlignment="1">
      <alignment vertical="center"/>
    </xf>
    <xf numFmtId="0" fontId="28" fillId="24" borderId="0" xfId="0" applyFont="1" applyFill="1" applyBorder="1" applyAlignment="1">
      <alignment vertical="center"/>
    </xf>
    <xf numFmtId="0" fontId="5" fillId="25" borderId="0" xfId="0" applyFont="1" applyFill="1" applyAlignment="1">
      <alignment horizontal="center"/>
    </xf>
    <xf numFmtId="0" fontId="32" fillId="25" borderId="0" xfId="0" applyFont="1" applyFill="1" applyAlignment="1">
      <alignment horizontal="center" wrapText="1"/>
    </xf>
    <xf numFmtId="2" fontId="32" fillId="25" borderId="0" xfId="0" applyNumberFormat="1" applyFont="1" applyFill="1" applyAlignment="1">
      <alignment horizontal="center"/>
    </xf>
    <xf numFmtId="0" fontId="20" fillId="25" borderId="0" xfId="0" applyFont="1" applyFill="1" applyAlignment="1">
      <alignment horizontal="center" vertical="center"/>
    </xf>
    <xf numFmtId="0" fontId="5" fillId="25" borderId="0" xfId="0" applyFont="1" applyFill="1" applyAlignment="1"/>
    <xf numFmtId="0" fontId="33" fillId="25" borderId="0" xfId="0" applyFont="1" applyFill="1" applyAlignment="1">
      <alignment horizontal="center" vertical="center"/>
    </xf>
    <xf numFmtId="0" fontId="35" fillId="0" borderId="0" xfId="0" applyFont="1" applyFill="1" applyAlignment="1">
      <alignment wrapText="1"/>
    </xf>
    <xf numFmtId="0" fontId="20" fillId="26" borderId="0" xfId="0" applyFont="1" applyFill="1" applyAlignment="1">
      <alignment wrapText="1"/>
    </xf>
    <xf numFmtId="0" fontId="34" fillId="0" borderId="0" xfId="0" applyFont="1" applyFill="1" applyBorder="1" applyAlignment="1">
      <alignment horizontal="left" vertical="center" wrapText="1" indent="4"/>
    </xf>
    <xf numFmtId="0" fontId="0" fillId="24" borderId="0" xfId="0" applyFont="1" applyFill="1" applyAlignment="1">
      <alignment vertical="center"/>
    </xf>
    <xf numFmtId="0" fontId="0" fillId="24" borderId="0" xfId="0" applyFont="1" applyFill="1" applyBorder="1" applyAlignment="1">
      <alignment vertical="center"/>
    </xf>
    <xf numFmtId="2" fontId="17" fillId="27" borderId="0" xfId="0" applyNumberFormat="1" applyFont="1" applyFill="1" applyBorder="1" applyAlignment="1">
      <alignment horizontal="center" vertical="center" wrapText="1"/>
    </xf>
    <xf numFmtId="0" fontId="28" fillId="24" borderId="0" xfId="0" applyFont="1" applyFill="1" applyAlignment="1">
      <alignment horizontal="center" vertical="center" wrapText="1"/>
    </xf>
    <xf numFmtId="0" fontId="20" fillId="24" borderId="0" xfId="0" applyFont="1" applyFill="1" applyAlignment="1">
      <alignment wrapText="1"/>
    </xf>
    <xf numFmtId="2" fontId="17" fillId="24" borderId="0" xfId="0" applyNumberFormat="1" applyFont="1" applyFill="1" applyBorder="1" applyAlignment="1">
      <alignment horizontal="center" vertical="center" wrapText="1"/>
    </xf>
    <xf numFmtId="2" fontId="17" fillId="24" borderId="0" xfId="0" applyNumberFormat="1" applyFont="1" applyFill="1" applyBorder="1" applyAlignment="1">
      <alignment horizontal="center" vertical="center"/>
    </xf>
    <xf numFmtId="0" fontId="23" fillId="24" borderId="0" xfId="0" applyFont="1" applyFill="1" applyBorder="1" applyAlignment="1">
      <alignment horizontal="center" vertical="center" wrapText="1"/>
    </xf>
    <xf numFmtId="0" fontId="38" fillId="24" borderId="10" xfId="0" applyFont="1" applyFill="1" applyBorder="1" applyAlignment="1">
      <alignment horizontal="left" vertical="top" wrapText="1"/>
    </xf>
    <xf numFmtId="0" fontId="40" fillId="24" borderId="0" xfId="0" applyFont="1" applyFill="1" applyAlignment="1">
      <alignment horizontal="center" vertical="center" wrapText="1"/>
    </xf>
    <xf numFmtId="0" fontId="41" fillId="24" borderId="0" xfId="0" applyFont="1" applyFill="1" applyAlignment="1">
      <alignment wrapText="1"/>
    </xf>
    <xf numFmtId="0" fontId="40" fillId="24" borderId="0" xfId="0" applyFont="1" applyFill="1" applyAlignment="1">
      <alignment vertical="center"/>
    </xf>
    <xf numFmtId="0" fontId="42" fillId="24" borderId="0" xfId="0" applyFont="1" applyFill="1" applyBorder="1" applyAlignment="1">
      <alignment horizontal="center" vertical="center" wrapText="1"/>
    </xf>
    <xf numFmtId="0" fontId="42" fillId="24" borderId="10" xfId="0" applyFont="1" applyFill="1" applyBorder="1" applyAlignment="1">
      <alignment horizontal="left" vertical="top" wrapText="1"/>
    </xf>
    <xf numFmtId="0" fontId="22" fillId="0" borderId="0" xfId="0" applyFont="1" applyBorder="1" applyAlignment="1">
      <alignment horizontal="left" vertical="center" wrapText="1"/>
    </xf>
    <xf numFmtId="0" fontId="17" fillId="24" borderId="0" xfId="0" applyFont="1" applyFill="1" applyBorder="1" applyAlignment="1">
      <alignment horizontal="left" vertical="center" wrapText="1"/>
    </xf>
    <xf numFmtId="2" fontId="20" fillId="0" borderId="0" xfId="0" applyNumberFormat="1" applyFont="1" applyBorder="1" applyAlignment="1">
      <alignment horizontal="center" vertical="center" wrapText="1"/>
    </xf>
    <xf numFmtId="0" fontId="40" fillId="24" borderId="0" xfId="0" applyFont="1" applyFill="1" applyBorder="1" applyAlignment="1">
      <alignment horizontal="left" vertical="center" wrapText="1"/>
    </xf>
    <xf numFmtId="2" fontId="20" fillId="24" borderId="0"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28" fillId="24" borderId="0" xfId="0" applyFont="1" applyFill="1" applyBorder="1" applyAlignment="1">
      <alignment horizontal="center" vertical="center" wrapText="1"/>
    </xf>
    <xf numFmtId="0" fontId="35" fillId="24" borderId="0" xfId="0" applyFont="1" applyFill="1" applyAlignment="1">
      <alignment wrapText="1"/>
    </xf>
    <xf numFmtId="0" fontId="40" fillId="24" borderId="0" xfId="0" applyFont="1" applyFill="1" applyBorder="1" applyAlignment="1">
      <alignment vertical="center"/>
    </xf>
    <xf numFmtId="0" fontId="42" fillId="24" borderId="11" xfId="0" applyFont="1" applyFill="1" applyBorder="1" applyAlignment="1">
      <alignment horizontal="left" vertical="top" wrapText="1"/>
    </xf>
    <xf numFmtId="0" fontId="17" fillId="24" borderId="0" xfId="0" applyFont="1" applyFill="1" applyBorder="1" applyAlignment="1">
      <alignment horizontal="left" wrapText="1" indent="4"/>
    </xf>
    <xf numFmtId="0" fontId="42" fillId="24" borderId="0" xfId="0" applyFont="1" applyFill="1" applyBorder="1" applyAlignment="1">
      <alignment horizontal="left" vertical="center" wrapText="1"/>
    </xf>
    <xf numFmtId="0" fontId="27" fillId="24" borderId="0" xfId="0" applyFont="1" applyFill="1" applyBorder="1" applyAlignment="1">
      <alignment horizontal="center" vertical="center" wrapText="1"/>
    </xf>
    <xf numFmtId="0" fontId="38" fillId="24" borderId="11" xfId="0" applyFont="1" applyFill="1" applyBorder="1" applyAlignment="1">
      <alignment horizontal="left" vertical="top" wrapText="1"/>
    </xf>
    <xf numFmtId="0" fontId="17" fillId="24" borderId="0" xfId="0" applyFont="1" applyFill="1" applyBorder="1" applyAlignment="1">
      <alignment horizontal="center" vertical="center" wrapText="1"/>
    </xf>
    <xf numFmtId="2" fontId="0" fillId="24" borderId="0" xfId="0" applyNumberFormat="1" applyFill="1" applyAlignment="1">
      <alignment horizontal="center" vertical="center"/>
    </xf>
    <xf numFmtId="2" fontId="22" fillId="24" borderId="0" xfId="0" applyNumberFormat="1" applyFont="1" applyFill="1" applyAlignment="1">
      <alignment horizontal="center" vertical="center"/>
    </xf>
    <xf numFmtId="2" fontId="0" fillId="24" borderId="0" xfId="0" applyNumberFormat="1" applyFill="1" applyAlignment="1">
      <alignment horizontal="left" vertical="top" wrapText="1"/>
    </xf>
    <xf numFmtId="2" fontId="11" fillId="24" borderId="0" xfId="0" applyNumberFormat="1" applyFont="1" applyFill="1" applyAlignment="1">
      <alignment horizontal="center" vertical="center"/>
    </xf>
    <xf numFmtId="0" fontId="11" fillId="0" borderId="0" xfId="0" applyFont="1" applyFill="1" applyBorder="1" applyAlignment="1">
      <alignment horizontal="left" vertical="center" wrapText="1"/>
    </xf>
    <xf numFmtId="0" fontId="11" fillId="24" borderId="0" xfId="0" applyFont="1" applyFill="1" applyBorder="1" applyAlignment="1">
      <alignment horizontal="left" vertical="center" wrapText="1"/>
    </xf>
    <xf numFmtId="0" fontId="44" fillId="24" borderId="10" xfId="0" applyFont="1" applyFill="1" applyBorder="1" applyAlignment="1">
      <alignment horizontal="left" vertical="top" wrapText="1"/>
    </xf>
    <xf numFmtId="0" fontId="38" fillId="24" borderId="0" xfId="0" applyFont="1" applyFill="1" applyAlignment="1">
      <alignment horizontal="left" vertical="top" wrapText="1"/>
    </xf>
    <xf numFmtId="2" fontId="40" fillId="0" borderId="0" xfId="0" applyNumberFormat="1" applyFont="1" applyFill="1" applyBorder="1" applyAlignment="1">
      <alignment horizontal="center" vertical="center"/>
    </xf>
    <xf numFmtId="2" fontId="0" fillId="0" borderId="0" xfId="0" applyNumberFormat="1" applyFill="1" applyAlignment="1">
      <alignment horizontal="center" vertical="center"/>
    </xf>
    <xf numFmtId="0" fontId="5" fillId="24" borderId="0" xfId="0" applyFont="1" applyFill="1" applyBorder="1" applyAlignment="1">
      <alignment horizontal="center" vertical="center"/>
    </xf>
    <xf numFmtId="2" fontId="22" fillId="24"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0" fontId="45" fillId="0" borderId="0" xfId="0" applyFont="1" applyFill="1" applyBorder="1" applyAlignment="1">
      <alignment horizontal="left" vertical="center" wrapText="1"/>
    </xf>
    <xf numFmtId="0" fontId="5" fillId="24" borderId="0" xfId="0" applyFont="1" applyFill="1" applyAlignment="1">
      <alignment wrapText="1"/>
    </xf>
    <xf numFmtId="0" fontId="22" fillId="0" borderId="0" xfId="0" applyFont="1" applyFill="1" applyBorder="1" applyAlignment="1">
      <alignment vertical="center"/>
    </xf>
    <xf numFmtId="0" fontId="28" fillId="24" borderId="0" xfId="0" applyFont="1" applyFill="1" applyBorder="1" applyAlignment="1">
      <alignment horizontal="center" vertical="center"/>
    </xf>
    <xf numFmtId="0" fontId="17" fillId="24" borderId="0" xfId="0" applyFont="1" applyFill="1" applyBorder="1" applyAlignment="1">
      <alignment horizontal="left" vertical="center" wrapText="1" indent="4"/>
    </xf>
    <xf numFmtId="0" fontId="47" fillId="24" borderId="10" xfId="0" applyFont="1" applyFill="1" applyBorder="1" applyAlignment="1">
      <alignment horizontal="left" vertical="top" wrapText="1"/>
    </xf>
    <xf numFmtId="0" fontId="34" fillId="24" borderId="0" xfId="0" applyFont="1" applyFill="1" applyBorder="1" applyAlignment="1">
      <alignment horizontal="left" vertical="center" wrapText="1" indent="4"/>
    </xf>
    <xf numFmtId="0" fontId="40" fillId="24" borderId="0" xfId="0" applyFont="1" applyFill="1" applyBorder="1" applyAlignment="1">
      <alignment horizontal="center" vertical="center"/>
    </xf>
    <xf numFmtId="0" fontId="42" fillId="24" borderId="0" xfId="0" applyFont="1" applyFill="1" applyAlignment="1">
      <alignment wrapText="1"/>
    </xf>
    <xf numFmtId="2" fontId="40" fillId="24" borderId="0" xfId="0" applyNumberFormat="1" applyFont="1" applyFill="1" applyBorder="1" applyAlignment="1">
      <alignment horizontal="center" vertical="center"/>
    </xf>
    <xf numFmtId="2" fontId="17" fillId="24" borderId="0" xfId="0" applyNumberFormat="1" applyFont="1" applyFill="1" applyAlignment="1">
      <alignment horizontal="center" vertical="center"/>
    </xf>
    <xf numFmtId="2" fontId="5" fillId="24" borderId="0" xfId="0" applyNumberFormat="1" applyFont="1" applyFill="1" applyBorder="1" applyAlignment="1">
      <alignment horizontal="center" vertical="center"/>
    </xf>
    <xf numFmtId="0" fontId="51" fillId="25" borderId="0" xfId="0" applyFont="1" applyFill="1" applyAlignment="1">
      <alignment vertical="center"/>
    </xf>
    <xf numFmtId="0" fontId="53" fillId="21" borderId="0" xfId="0" applyFont="1" applyFill="1" applyAlignment="1">
      <alignment vertical="center"/>
    </xf>
    <xf numFmtId="0" fontId="51" fillId="21" borderId="0" xfId="0" applyFont="1" applyFill="1" applyAlignment="1">
      <alignment vertical="center"/>
    </xf>
    <xf numFmtId="0" fontId="49" fillId="0" borderId="0" xfId="0" applyFont="1" applyFill="1" applyAlignment="1">
      <alignment horizontal="center" vertical="center"/>
    </xf>
    <xf numFmtId="0" fontId="50" fillId="0" borderId="0" xfId="0" applyFont="1" applyFill="1" applyAlignment="1">
      <alignment wrapText="1"/>
    </xf>
    <xf numFmtId="2" fontId="51" fillId="0" borderId="0" xfId="0" applyNumberFormat="1" applyFont="1" applyFill="1" applyAlignment="1">
      <alignment horizontal="center" vertical="center"/>
    </xf>
    <xf numFmtId="0" fontId="51" fillId="24" borderId="0" xfId="0" applyFont="1" applyFill="1" applyAlignment="1">
      <alignment vertical="center"/>
    </xf>
    <xf numFmtId="10" fontId="52" fillId="0" borderId="0" xfId="0" applyNumberFormat="1" applyFont="1" applyFill="1" applyBorder="1" applyAlignment="1">
      <alignment horizontal="center" vertical="center" wrapText="1"/>
    </xf>
    <xf numFmtId="9" fontId="52" fillId="0" borderId="0" xfId="0" applyNumberFormat="1" applyFont="1" applyFill="1" applyBorder="1" applyAlignment="1">
      <alignment horizontal="center" vertical="center" wrapText="1"/>
    </xf>
    <xf numFmtId="0" fontId="53" fillId="0" borderId="0" xfId="0" applyFont="1" applyFill="1" applyBorder="1" applyAlignment="1">
      <alignment vertical="center"/>
    </xf>
    <xf numFmtId="0" fontId="51" fillId="0" borderId="0" xfId="0" applyFont="1" applyFill="1" applyBorder="1" applyAlignment="1">
      <alignment vertical="center"/>
    </xf>
    <xf numFmtId="0" fontId="51" fillId="0" borderId="0" xfId="0" applyFont="1" applyFill="1" applyAlignment="1">
      <alignment vertical="center"/>
    </xf>
    <xf numFmtId="0" fontId="49" fillId="24" borderId="0" xfId="0" applyFont="1" applyFill="1" applyAlignment="1">
      <alignment horizontal="center" vertical="center"/>
    </xf>
    <xf numFmtId="0" fontId="50" fillId="24" borderId="0" xfId="0" applyFont="1" applyFill="1" applyAlignment="1">
      <alignment wrapText="1"/>
    </xf>
    <xf numFmtId="2" fontId="51" fillId="24" borderId="0" xfId="0" applyNumberFormat="1" applyFont="1" applyFill="1" applyAlignment="1">
      <alignment horizontal="center" vertical="center"/>
    </xf>
    <xf numFmtId="0" fontId="51" fillId="24" borderId="0" xfId="0" applyFont="1" applyFill="1" applyAlignment="1">
      <alignment horizontal="center" vertical="center"/>
    </xf>
    <xf numFmtId="10" fontId="52" fillId="24" borderId="0" xfId="0" applyNumberFormat="1" applyFont="1" applyFill="1" applyBorder="1" applyAlignment="1">
      <alignment horizontal="center" vertical="center" wrapText="1"/>
    </xf>
    <xf numFmtId="10" fontId="50" fillId="28" borderId="0" xfId="0" applyNumberFormat="1" applyFont="1" applyFill="1" applyBorder="1" applyAlignment="1">
      <alignment horizontal="center" vertical="center" wrapText="1"/>
    </xf>
    <xf numFmtId="10" fontId="50" fillId="28" borderId="10" xfId="0" applyNumberFormat="1" applyFont="1" applyFill="1" applyBorder="1" applyAlignment="1">
      <alignment horizontal="center" vertical="center" wrapText="1"/>
    </xf>
    <xf numFmtId="0" fontId="52" fillId="0" borderId="0" xfId="0" applyFont="1" applyFill="1" applyBorder="1" applyAlignment="1">
      <alignment horizontal="center" vertical="center" wrapText="1"/>
    </xf>
    <xf numFmtId="0" fontId="51" fillId="24" borderId="0" xfId="0" applyFont="1" applyFill="1" applyAlignment="1">
      <alignment horizontal="center" vertical="center" wrapText="1"/>
    </xf>
    <xf numFmtId="0" fontId="52" fillId="24" borderId="0" xfId="0" applyFont="1" applyFill="1" applyBorder="1" applyAlignment="1">
      <alignment horizontal="center" vertical="center" wrapText="1"/>
    </xf>
    <xf numFmtId="0" fontId="52" fillId="24" borderId="10" xfId="0" applyNumberFormat="1" applyFont="1" applyFill="1" applyBorder="1" applyAlignment="1">
      <alignment horizontal="center" vertical="center" wrapText="1"/>
    </xf>
    <xf numFmtId="0" fontId="52" fillId="28" borderId="0" xfId="0" applyFont="1" applyFill="1" applyBorder="1" applyAlignment="1">
      <alignment horizontal="center" vertical="center" wrapText="1"/>
    </xf>
    <xf numFmtId="0" fontId="52" fillId="24" borderId="10" xfId="0" applyFont="1" applyFill="1" applyBorder="1" applyAlignment="1">
      <alignment horizontal="center" vertical="center" wrapText="1"/>
    </xf>
    <xf numFmtId="0" fontId="51" fillId="0" borderId="0" xfId="0" applyFont="1"/>
    <xf numFmtId="49" fontId="52" fillId="0" borderId="0" xfId="0" applyNumberFormat="1" applyFont="1" applyFill="1" applyBorder="1" applyAlignment="1">
      <alignment horizontal="center" vertical="center" wrapText="1"/>
    </xf>
    <xf numFmtId="49" fontId="52" fillId="0" borderId="0" xfId="0" applyNumberFormat="1" applyFont="1" applyFill="1" applyBorder="1" applyAlignment="1">
      <alignment horizontal="left" vertical="center" wrapText="1"/>
    </xf>
    <xf numFmtId="2" fontId="51" fillId="24" borderId="0" xfId="0" applyNumberFormat="1" applyFont="1" applyFill="1" applyBorder="1" applyAlignment="1">
      <alignment horizontal="center" vertical="center"/>
    </xf>
    <xf numFmtId="2" fontId="52" fillId="24" borderId="0" xfId="0" applyNumberFormat="1" applyFont="1" applyFill="1" applyBorder="1" applyAlignment="1">
      <alignment horizontal="center" vertical="center" wrapText="1"/>
    </xf>
    <xf numFmtId="0" fontId="51" fillId="24" borderId="0" xfId="0" applyFont="1" applyFill="1"/>
    <xf numFmtId="49" fontId="52" fillId="28" borderId="0" xfId="0" applyNumberFormat="1" applyFont="1" applyFill="1" applyBorder="1" applyAlignment="1">
      <alignment horizontal="center" vertical="center" wrapText="1"/>
    </xf>
    <xf numFmtId="49" fontId="52" fillId="28" borderId="10" xfId="0" applyNumberFormat="1" applyFont="1" applyFill="1" applyBorder="1" applyAlignment="1">
      <alignment horizontal="left" vertical="top" wrapText="1"/>
    </xf>
    <xf numFmtId="49" fontId="52" fillId="28" borderId="0" xfId="0" applyNumberFormat="1" applyFont="1" applyFill="1" applyAlignment="1">
      <alignment horizontal="left" vertical="top" wrapText="1"/>
    </xf>
    <xf numFmtId="4" fontId="52" fillId="0" borderId="0" xfId="0" applyNumberFormat="1" applyFont="1" applyFill="1" applyBorder="1" applyAlignment="1">
      <alignment horizontal="center" vertical="center" wrapText="1"/>
    </xf>
    <xf numFmtId="2" fontId="51" fillId="28" borderId="0" xfId="0" applyNumberFormat="1" applyFont="1" applyFill="1" applyAlignment="1">
      <alignment horizontal="center" vertical="center"/>
    </xf>
    <xf numFmtId="4" fontId="52" fillId="28" borderId="0" xfId="0" applyNumberFormat="1" applyFont="1" applyFill="1" applyBorder="1" applyAlignment="1">
      <alignment horizontal="center" vertical="center" wrapText="1"/>
    </xf>
    <xf numFmtId="4" fontId="52" fillId="24" borderId="0" xfId="0" applyNumberFormat="1" applyFont="1" applyFill="1" applyBorder="1" applyAlignment="1">
      <alignment horizontal="center" vertical="center" wrapText="1"/>
    </xf>
    <xf numFmtId="4" fontId="52" fillId="28" borderId="10" xfId="0" applyNumberFormat="1" applyFont="1" applyFill="1" applyBorder="1" applyAlignment="1">
      <alignment horizontal="center" vertical="center" wrapText="1"/>
    </xf>
    <xf numFmtId="4" fontId="53" fillId="0" borderId="0" xfId="0" applyNumberFormat="1" applyFont="1" applyFill="1" applyBorder="1" applyAlignment="1">
      <alignment vertical="center"/>
    </xf>
    <xf numFmtId="0" fontId="53" fillId="0" borderId="0" xfId="0" applyFont="1" applyFill="1" applyAlignment="1">
      <alignment vertical="center"/>
    </xf>
    <xf numFmtId="0" fontId="49" fillId="21" borderId="0" xfId="0" applyFont="1" applyFill="1" applyAlignment="1">
      <alignment horizontal="center" vertical="center" wrapText="1"/>
    </xf>
    <xf numFmtId="0" fontId="50" fillId="21" borderId="0" xfId="0" applyFont="1" applyFill="1" applyAlignment="1">
      <alignment vertical="center"/>
    </xf>
    <xf numFmtId="0" fontId="52" fillId="21" borderId="0" xfId="0" applyFont="1" applyFill="1" applyAlignment="1">
      <alignment horizontal="center" vertical="center" wrapText="1"/>
    </xf>
    <xf numFmtId="0" fontId="49" fillId="0" borderId="0" xfId="0" applyFont="1" applyFill="1" applyBorder="1" applyAlignment="1">
      <alignment horizontal="center" vertical="center"/>
    </xf>
    <xf numFmtId="10" fontId="51" fillId="0" borderId="10" xfId="0" applyNumberFormat="1" applyFont="1" applyFill="1" applyBorder="1" applyAlignment="1">
      <alignment horizontal="center" vertical="center" wrapText="1"/>
    </xf>
    <xf numFmtId="10" fontId="52" fillId="0" borderId="10" xfId="0" applyNumberFormat="1" applyFont="1" applyFill="1" applyBorder="1" applyAlignment="1">
      <alignment horizontal="center" vertical="center" wrapText="1"/>
    </xf>
    <xf numFmtId="0" fontId="49" fillId="24" borderId="0" xfId="0" applyFont="1" applyFill="1" applyBorder="1" applyAlignment="1">
      <alignment horizontal="center" vertical="center"/>
    </xf>
    <xf numFmtId="10" fontId="51" fillId="24" borderId="10" xfId="0" applyNumberFormat="1" applyFont="1" applyFill="1" applyBorder="1" applyAlignment="1">
      <alignment horizontal="center" vertical="center" wrapText="1"/>
    </xf>
    <xf numFmtId="10" fontId="52" fillId="24" borderId="10" xfId="0" applyNumberFormat="1" applyFont="1" applyFill="1" applyBorder="1" applyAlignment="1">
      <alignment horizontal="center" vertical="center" wrapText="1"/>
    </xf>
    <xf numFmtId="10" fontId="54" fillId="24" borderId="10" xfId="0" applyNumberFormat="1" applyFont="1" applyFill="1" applyBorder="1" applyAlignment="1">
      <alignment horizontal="center" vertical="center" wrapText="1"/>
    </xf>
    <xf numFmtId="10" fontId="52" fillId="0" borderId="0" xfId="0" applyNumberFormat="1" applyFont="1" applyFill="1" applyAlignment="1">
      <alignment horizontal="center" vertical="center" wrapText="1"/>
    </xf>
    <xf numFmtId="10" fontId="51" fillId="0" borderId="0" xfId="0" applyNumberFormat="1" applyFont="1" applyFill="1" applyAlignment="1">
      <alignment horizontal="center" vertical="center"/>
    </xf>
    <xf numFmtId="10" fontId="52" fillId="24" borderId="0" xfId="0" applyNumberFormat="1" applyFont="1" applyFill="1" applyAlignment="1">
      <alignment horizontal="center" vertical="center" wrapText="1"/>
    </xf>
    <xf numFmtId="10" fontId="52" fillId="24" borderId="0" xfId="0" applyNumberFormat="1" applyFont="1" applyFill="1" applyAlignment="1">
      <alignment horizontal="center" vertical="center"/>
    </xf>
    <xf numFmtId="10" fontId="52" fillId="28" borderId="0" xfId="0" applyNumberFormat="1" applyFont="1" applyFill="1" applyAlignment="1">
      <alignment horizontal="center" vertical="center" wrapText="1"/>
    </xf>
    <xf numFmtId="2" fontId="52" fillId="0" borderId="0" xfId="0" applyNumberFormat="1" applyFont="1" applyFill="1" applyAlignment="1">
      <alignment horizontal="center" vertical="center" wrapText="1"/>
    </xf>
    <xf numFmtId="0" fontId="52" fillId="0" borderId="0" xfId="0" applyNumberFormat="1" applyFont="1" applyFill="1" applyAlignment="1">
      <alignment horizontal="center" vertical="center" wrapText="1"/>
    </xf>
    <xf numFmtId="0" fontId="51" fillId="24" borderId="0" xfId="0" applyNumberFormat="1" applyFont="1" applyFill="1" applyAlignment="1">
      <alignment horizontal="center" vertical="center"/>
    </xf>
    <xf numFmtId="0" fontId="52" fillId="24" borderId="0" xfId="0" applyNumberFormat="1" applyFont="1" applyFill="1" applyAlignment="1">
      <alignment horizontal="center" vertical="center"/>
    </xf>
    <xf numFmtId="0" fontId="52" fillId="24" borderId="0" xfId="0" applyNumberFormat="1" applyFont="1" applyFill="1" applyAlignment="1">
      <alignment horizontal="center" vertical="center" wrapText="1"/>
    </xf>
    <xf numFmtId="2" fontId="52" fillId="24" borderId="0" xfId="0" applyNumberFormat="1" applyFont="1" applyFill="1" applyAlignment="1">
      <alignment horizontal="center" vertical="center" wrapText="1"/>
    </xf>
    <xf numFmtId="0" fontId="52" fillId="24" borderId="10" xfId="0" applyFont="1" applyFill="1" applyBorder="1" applyAlignment="1">
      <alignment horizontal="left" vertical="top" wrapText="1"/>
    </xf>
    <xf numFmtId="2" fontId="52" fillId="24" borderId="0" xfId="0" applyNumberFormat="1" applyFont="1" applyFill="1" applyAlignment="1">
      <alignment horizontal="center" vertical="center"/>
    </xf>
    <xf numFmtId="0" fontId="52" fillId="0" borderId="0" xfId="0" applyFont="1" applyFill="1" applyBorder="1" applyAlignment="1">
      <alignment horizontal="left" vertical="center" wrapText="1"/>
    </xf>
    <xf numFmtId="10" fontId="52" fillId="0" borderId="0" xfId="0" applyNumberFormat="1" applyFont="1" applyFill="1" applyBorder="1" applyAlignment="1">
      <alignment horizontal="left" vertical="center" wrapText="1"/>
    </xf>
    <xf numFmtId="9" fontId="52" fillId="24" borderId="0" xfId="0" applyNumberFormat="1" applyFont="1" applyFill="1" applyBorder="1" applyAlignment="1">
      <alignment horizontal="center" vertical="center" wrapText="1"/>
    </xf>
    <xf numFmtId="10" fontId="52" fillId="24" borderId="10" xfId="0" applyNumberFormat="1" applyFont="1" applyFill="1" applyBorder="1" applyAlignment="1">
      <alignment horizontal="left" vertical="top" wrapText="1"/>
    </xf>
    <xf numFmtId="10" fontId="51" fillId="24" borderId="0" xfId="0" applyNumberFormat="1" applyFont="1" applyFill="1" applyAlignment="1">
      <alignment horizontal="center" vertical="center"/>
    </xf>
    <xf numFmtId="10" fontId="52" fillId="24" borderId="0" xfId="0" applyNumberFormat="1" applyFont="1" applyFill="1" applyBorder="1" applyAlignment="1">
      <alignment horizontal="left" vertical="center" wrapText="1"/>
    </xf>
    <xf numFmtId="10" fontId="52" fillId="24" borderId="12" xfId="0" applyNumberFormat="1" applyFont="1" applyFill="1" applyBorder="1" applyAlignment="1">
      <alignment horizontal="left" vertical="top" wrapText="1"/>
    </xf>
    <xf numFmtId="0" fontId="52" fillId="24" borderId="0" xfId="0" applyNumberFormat="1" applyFont="1" applyFill="1" applyBorder="1" applyAlignment="1">
      <alignment horizontal="center" vertical="center" wrapText="1"/>
    </xf>
    <xf numFmtId="17" fontId="52" fillId="24" borderId="0" xfId="0" applyNumberFormat="1" applyFont="1" applyFill="1" applyAlignment="1">
      <alignment horizontal="center" vertical="center"/>
    </xf>
    <xf numFmtId="0" fontId="55" fillId="0" borderId="0" xfId="0" applyFont="1" applyFill="1" applyBorder="1" applyAlignment="1">
      <alignment horizontal="center" vertical="center" wrapText="1"/>
    </xf>
    <xf numFmtId="0" fontId="55" fillId="0" borderId="0" xfId="0" applyFont="1" applyFill="1" applyBorder="1" applyAlignment="1">
      <alignment horizontal="left" vertical="center" wrapText="1"/>
    </xf>
    <xf numFmtId="0" fontId="17" fillId="24" borderId="10" xfId="0" applyFont="1" applyFill="1" applyBorder="1" applyAlignment="1">
      <alignment horizontal="left" vertical="top" wrapText="1"/>
    </xf>
    <xf numFmtId="2" fontId="17" fillId="31" borderId="0" xfId="0" applyNumberFormat="1" applyFont="1" applyFill="1" applyBorder="1" applyAlignment="1">
      <alignment horizontal="center" vertical="center"/>
    </xf>
    <xf numFmtId="2" fontId="17" fillId="31" borderId="0" xfId="0" applyNumberFormat="1" applyFont="1" applyFill="1" applyBorder="1" applyAlignment="1">
      <alignment horizontal="center" vertical="center" wrapText="1"/>
    </xf>
    <xf numFmtId="0" fontId="17" fillId="24" borderId="11" xfId="0" applyFont="1" applyFill="1" applyBorder="1" applyAlignment="1">
      <alignment horizontal="left" vertical="top" wrapText="1"/>
    </xf>
    <xf numFmtId="2" fontId="51" fillId="31" borderId="0" xfId="0" applyNumberFormat="1" applyFont="1" applyFill="1" applyAlignment="1">
      <alignment horizontal="center" vertical="center"/>
    </xf>
    <xf numFmtId="2" fontId="17" fillId="32" borderId="0" xfId="0" applyNumberFormat="1" applyFont="1" applyFill="1" applyBorder="1" applyAlignment="1">
      <alignment horizontal="center" vertical="center"/>
    </xf>
    <xf numFmtId="0" fontId="0" fillId="24" borderId="10" xfId="0" applyFont="1" applyFill="1" applyBorder="1" applyAlignment="1">
      <alignment horizontal="left" vertical="top" wrapText="1"/>
    </xf>
    <xf numFmtId="0" fontId="11" fillId="24" borderId="10" xfId="0" applyFont="1" applyFill="1" applyBorder="1" applyAlignment="1">
      <alignment horizontal="left" vertical="top" wrapText="1"/>
    </xf>
    <xf numFmtId="0" fontId="17" fillId="24" borderId="0" xfId="0" applyNumberFormat="1" applyFont="1" applyFill="1" applyBorder="1" applyAlignment="1">
      <alignment horizontal="center" vertical="center" wrapText="1"/>
    </xf>
    <xf numFmtId="2" fontId="0" fillId="31" borderId="0" xfId="0" applyNumberFormat="1" applyFont="1" applyFill="1" applyAlignment="1">
      <alignment horizontal="center" vertical="center"/>
    </xf>
    <xf numFmtId="2" fontId="28" fillId="31" borderId="0" xfId="0" applyNumberFormat="1" applyFont="1" applyFill="1" applyAlignment="1">
      <alignment horizontal="center" vertical="center"/>
    </xf>
    <xf numFmtId="2" fontId="0" fillId="31" borderId="0" xfId="0" applyNumberFormat="1" applyFont="1" applyFill="1" applyBorder="1" applyAlignment="1">
      <alignment horizontal="center" vertical="center"/>
    </xf>
    <xf numFmtId="2" fontId="17" fillId="30" borderId="0" xfId="0" applyNumberFormat="1" applyFont="1" applyFill="1" applyBorder="1" applyAlignment="1">
      <alignment horizontal="center" vertical="center" wrapText="1"/>
    </xf>
    <xf numFmtId="2" fontId="17" fillId="33" borderId="0" xfId="0" applyNumberFormat="1" applyFont="1" applyFill="1" applyBorder="1" applyAlignment="1">
      <alignment horizontal="center" vertical="center"/>
    </xf>
    <xf numFmtId="2" fontId="17" fillId="33" borderId="0" xfId="0" applyNumberFormat="1"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24" borderId="0" xfId="0" applyFont="1" applyFill="1" applyBorder="1" applyAlignment="1">
      <alignment horizontal="center" vertical="center" wrapText="1"/>
    </xf>
    <xf numFmtId="2" fontId="0" fillId="33" borderId="0" xfId="0" applyNumberFormat="1" applyFill="1" applyAlignment="1">
      <alignment horizontal="center" vertical="center"/>
    </xf>
    <xf numFmtId="2" fontId="57" fillId="21" borderId="0" xfId="0" applyNumberFormat="1" applyFont="1" applyFill="1" applyAlignment="1">
      <alignment horizontal="center" vertical="center"/>
    </xf>
    <xf numFmtId="2" fontId="59" fillId="21" borderId="0" xfId="0" applyNumberFormat="1" applyFont="1" applyFill="1" applyAlignment="1">
      <alignment horizontal="center" vertical="center"/>
    </xf>
    <xf numFmtId="2" fontId="59" fillId="34" borderId="0" xfId="0" applyNumberFormat="1" applyFont="1" applyFill="1" applyBorder="1" applyAlignment="1">
      <alignment horizontal="center" vertical="center"/>
    </xf>
    <xf numFmtId="0" fontId="40" fillId="34" borderId="0" xfId="0" applyFont="1" applyFill="1" applyBorder="1" applyAlignment="1">
      <alignment vertical="center"/>
    </xf>
    <xf numFmtId="0" fontId="17" fillId="34" borderId="0" xfId="0" applyFont="1" applyFill="1" applyBorder="1" applyAlignment="1">
      <alignment horizontal="left" vertical="center" wrapText="1"/>
    </xf>
    <xf numFmtId="0" fontId="42" fillId="34" borderId="0" xfId="0" applyFont="1" applyFill="1" applyBorder="1" applyAlignment="1">
      <alignment horizontal="center" vertical="center" wrapText="1"/>
    </xf>
    <xf numFmtId="0" fontId="17" fillId="34" borderId="0" xfId="0" applyFont="1" applyFill="1" applyBorder="1" applyAlignment="1">
      <alignment horizontal="left" vertical="top" wrapText="1"/>
    </xf>
    <xf numFmtId="0" fontId="42" fillId="34" borderId="0" xfId="0" applyFont="1" applyFill="1" applyBorder="1" applyAlignment="1">
      <alignment horizontal="left" vertical="top" wrapText="1"/>
    </xf>
    <xf numFmtId="0" fontId="29" fillId="34" borderId="0" xfId="0" applyFont="1" applyFill="1" applyBorder="1" applyAlignment="1">
      <alignment vertical="center"/>
    </xf>
    <xf numFmtId="0" fontId="0" fillId="34" borderId="0" xfId="0" applyFont="1" applyFill="1" applyBorder="1" applyAlignment="1">
      <alignment vertical="center"/>
    </xf>
    <xf numFmtId="0" fontId="17" fillId="0" borderId="0" xfId="0" applyFont="1" applyFill="1" applyBorder="1" applyAlignment="1">
      <alignment horizontal="center" vertical="center" wrapText="1"/>
    </xf>
    <xf numFmtId="0" fontId="11" fillId="24" borderId="11" xfId="0" applyFont="1" applyFill="1" applyBorder="1" applyAlignment="1">
      <alignment horizontal="left" vertical="top" wrapText="1"/>
    </xf>
    <xf numFmtId="2" fontId="5" fillId="0" borderId="0" xfId="0" applyNumberFormat="1" applyFont="1" applyFill="1" applyAlignment="1">
      <alignment horizontal="center" vertical="center"/>
    </xf>
    <xf numFmtId="0" fontId="5" fillId="0" borderId="0" xfId="0" applyFont="1" applyFill="1" applyAlignment="1">
      <alignment vertical="center"/>
    </xf>
    <xf numFmtId="0" fontId="24" fillId="0" borderId="0" xfId="0" applyFont="1" applyFill="1" applyAlignment="1">
      <alignment horizontal="center" vertical="center" wrapText="1"/>
    </xf>
    <xf numFmtId="0" fontId="30" fillId="0" borderId="0" xfId="0" applyFont="1" applyFill="1" applyAlignment="1">
      <alignment vertical="center"/>
    </xf>
    <xf numFmtId="0" fontId="59" fillId="0" borderId="0" xfId="0" applyFont="1" applyFill="1" applyAlignment="1">
      <alignment horizontal="right" vertical="center" wrapText="1"/>
    </xf>
    <xf numFmtId="2" fontId="59" fillId="0" borderId="0" xfId="0" applyNumberFormat="1" applyFont="1" applyFill="1" applyAlignment="1">
      <alignment horizontal="center" vertical="center"/>
    </xf>
    <xf numFmtId="2" fontId="57" fillId="0" borderId="0" xfId="0" applyNumberFormat="1" applyFont="1" applyFill="1" applyAlignment="1">
      <alignment horizontal="center" vertical="center"/>
    </xf>
    <xf numFmtId="0" fontId="28" fillId="0" borderId="0" xfId="0" applyFont="1" applyFill="1" applyAlignment="1">
      <alignment vertical="center"/>
    </xf>
    <xf numFmtId="0" fontId="44" fillId="0" borderId="0" xfId="0" applyFont="1" applyFill="1" applyBorder="1" applyAlignment="1">
      <alignment horizontal="left" vertical="top" wrapText="1"/>
    </xf>
    <xf numFmtId="0" fontId="38" fillId="0" borderId="0" xfId="0" applyFont="1" applyFill="1" applyAlignment="1">
      <alignment horizontal="left" vertical="top" wrapText="1"/>
    </xf>
    <xf numFmtId="0" fontId="38" fillId="0" borderId="0" xfId="0" applyFont="1" applyFill="1" applyBorder="1" applyAlignment="1">
      <alignment horizontal="left" vertical="top" wrapText="1"/>
    </xf>
    <xf numFmtId="0" fontId="40" fillId="0" borderId="0" xfId="0" applyFont="1" applyFill="1" applyBorder="1" applyAlignment="1">
      <alignment horizontal="center" vertical="center"/>
    </xf>
    <xf numFmtId="0" fontId="42" fillId="0" borderId="0" xfId="0" applyFont="1" applyFill="1" applyAlignment="1">
      <alignment wrapText="1"/>
    </xf>
    <xf numFmtId="2" fontId="0" fillId="0" borderId="0" xfId="0" applyNumberFormat="1" applyFont="1" applyFill="1" applyBorder="1" applyAlignment="1">
      <alignment horizontal="center" vertical="center"/>
    </xf>
    <xf numFmtId="0" fontId="40" fillId="0" borderId="0" xfId="0" applyFont="1" applyFill="1" applyBorder="1" applyAlignment="1">
      <alignment vertical="center"/>
    </xf>
    <xf numFmtId="0" fontId="42" fillId="0" borderId="0" xfId="0" applyFont="1" applyFill="1" applyBorder="1" applyAlignment="1">
      <alignment horizontal="center" vertical="center" wrapText="1"/>
    </xf>
    <xf numFmtId="0" fontId="17" fillId="0" borderId="0" xfId="0" applyFont="1" applyFill="1" applyBorder="1" applyAlignment="1">
      <alignment horizontal="left" vertical="top" wrapText="1"/>
    </xf>
    <xf numFmtId="0" fontId="58" fillId="0" borderId="0" xfId="0" applyFont="1" applyFill="1" applyAlignment="1">
      <alignment wrapText="1"/>
    </xf>
    <xf numFmtId="0" fontId="0" fillId="0" borderId="0" xfId="0" applyFill="1" applyAlignment="1"/>
    <xf numFmtId="2" fontId="59" fillId="0" borderId="0" xfId="0" applyNumberFormat="1" applyFont="1" applyFill="1" applyBorder="1" applyAlignment="1">
      <alignment horizontal="center" vertical="center"/>
    </xf>
    <xf numFmtId="0" fontId="42" fillId="0" borderId="0" xfId="0" applyFont="1" applyFill="1" applyBorder="1" applyAlignment="1">
      <alignment horizontal="left" vertical="top" wrapText="1"/>
    </xf>
    <xf numFmtId="0" fontId="0" fillId="29" borderId="0" xfId="0" applyFont="1" applyFill="1" applyAlignment="1">
      <alignment wrapText="1"/>
    </xf>
    <xf numFmtId="0" fontId="51" fillId="0" borderId="0" xfId="0" applyFont="1" applyFill="1" applyAlignment="1">
      <alignment horizontal="center" vertical="center"/>
    </xf>
    <xf numFmtId="10" fontId="50" fillId="0" borderId="0" xfId="0" applyNumberFormat="1" applyFont="1" applyFill="1" applyBorder="1" applyAlignment="1">
      <alignment horizontal="center" vertical="center" wrapText="1"/>
    </xf>
    <xf numFmtId="10" fontId="50" fillId="0" borderId="10" xfId="0" applyNumberFormat="1" applyFont="1" applyFill="1" applyBorder="1" applyAlignment="1">
      <alignment horizontal="center" vertical="center" wrapText="1"/>
    </xf>
    <xf numFmtId="2" fontId="17" fillId="35" borderId="0" xfId="0" applyNumberFormat="1" applyFont="1" applyFill="1" applyBorder="1" applyAlignment="1">
      <alignment horizontal="center" vertical="center" wrapText="1"/>
    </xf>
    <xf numFmtId="2" fontId="0" fillId="31" borderId="0" xfId="0" applyNumberFormat="1" applyFill="1" applyAlignment="1">
      <alignment horizontal="center" vertical="center"/>
    </xf>
    <xf numFmtId="2" fontId="22" fillId="36" borderId="0" xfId="0" applyNumberFormat="1" applyFont="1" applyFill="1" applyAlignment="1">
      <alignment horizontal="center" vertical="center"/>
    </xf>
    <xf numFmtId="0" fontId="21" fillId="21" borderId="0" xfId="0" applyFont="1" applyFill="1" applyBorder="1" applyAlignment="1">
      <alignment horizontal="center" wrapText="1"/>
    </xf>
    <xf numFmtId="0" fontId="19" fillId="21" borderId="0" xfId="0" applyFont="1" applyFill="1" applyBorder="1" applyAlignment="1">
      <alignment vertical="center"/>
    </xf>
    <xf numFmtId="0" fontId="58" fillId="34" borderId="0" xfId="0" applyFont="1" applyFill="1" applyAlignment="1">
      <alignment wrapText="1"/>
    </xf>
    <xf numFmtId="0" fontId="0" fillId="34" borderId="0" xfId="0" applyFill="1" applyAlignment="1"/>
    <xf numFmtId="0" fontId="59" fillId="21" borderId="0" xfId="0" applyFont="1" applyFill="1" applyAlignment="1">
      <alignment horizontal="center" vertical="center"/>
    </xf>
    <xf numFmtId="0" fontId="60" fillId="0" borderId="0" xfId="0" applyFont="1" applyAlignment="1">
      <alignment vertical="center"/>
    </xf>
  </cellXfs>
  <cellStyles count="44">
    <cellStyle name="20 % - Akzent1" xfId="1"/>
    <cellStyle name="20 % - Akzent2" xfId="2"/>
    <cellStyle name="20 % - Akzent3" xfId="3"/>
    <cellStyle name="20 % - Akzent4" xfId="4"/>
    <cellStyle name="20 % - Akzent5" xfId="5"/>
    <cellStyle name="20 % - Akzent6" xfId="6"/>
    <cellStyle name="40 % - Akzent1" xfId="7"/>
    <cellStyle name="40 % - Akzent2" xfId="8"/>
    <cellStyle name="40 % - Akzent3" xfId="9"/>
    <cellStyle name="40 % - Akzent4" xfId="10"/>
    <cellStyle name="40 % - Akzent5" xfId="11"/>
    <cellStyle name="40 % - Akzent6" xfId="12"/>
    <cellStyle name="60 % - Akzent1" xfId="13"/>
    <cellStyle name="60 % - Akzent2" xfId="14"/>
    <cellStyle name="60 % - Akzent3" xfId="15"/>
    <cellStyle name="60 % - Akzent4" xfId="16"/>
    <cellStyle name="60 % - Akzent5" xfId="17"/>
    <cellStyle name="60 % - Akzent6" xfId="18"/>
    <cellStyle name="Akzent1" xfId="19"/>
    <cellStyle name="Akzent2" xfId="20"/>
    <cellStyle name="Akzent3" xfId="21"/>
    <cellStyle name="Akzent4" xfId="22"/>
    <cellStyle name="Akzent5" xfId="23"/>
    <cellStyle name="Akzent6" xfId="24"/>
    <cellStyle name="Ausgabe" xfId="25"/>
    <cellStyle name="Berechnung" xfId="26"/>
    <cellStyle name="Eingabe" xfId="27"/>
    <cellStyle name="Ergebnis" xfId="28"/>
    <cellStyle name="Erklärender Text" xfId="29"/>
    <cellStyle name="Gut" xfId="30"/>
    <cellStyle name="Neutral" xfId="31"/>
    <cellStyle name="Notiz" xfId="32"/>
    <cellStyle name="Schlecht" xfId="33"/>
    <cellStyle name="Überschrift" xfId="34"/>
    <cellStyle name="Überschrift 1" xfId="35"/>
    <cellStyle name="Überschrift 2" xfId="36"/>
    <cellStyle name="Überschrift 3" xfId="37"/>
    <cellStyle name="Überschrift 4" xfId="38"/>
    <cellStyle name="Verknüpfte Zelle" xfId="39"/>
    <cellStyle name="Warnender Text" xfId="40"/>
    <cellStyle name="Zelle überprüfen" xfId="41"/>
    <cellStyle name="Гиперссылка" xfId="42" builtinId="8" hidden="1"/>
    <cellStyle name="Обычный" xfId="0" builtinId="0"/>
    <cellStyle name="Просмотренная гиперссылка" xfId="43" builtinId="9" hidde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0"/>
  <sheetViews>
    <sheetView tabSelected="1" topLeftCell="A68" workbookViewId="0">
      <selection activeCell="F90" sqref="F90"/>
    </sheetView>
  </sheetViews>
  <sheetFormatPr baseColWidth="10" defaultColWidth="8.83203125" defaultRowHeight="14" x14ac:dyDescent="0"/>
  <cols>
    <col min="1" max="1" width="7.5" style="94" customWidth="1"/>
    <col min="2" max="2" width="31" style="1" customWidth="1"/>
    <col min="3" max="3" width="11.6640625" style="87" customWidth="1"/>
    <col min="4" max="4" width="9.1640625" style="87" customWidth="1"/>
    <col min="5" max="6" width="12.33203125" style="87" customWidth="1"/>
    <col min="7" max="7" width="12.5" style="87" customWidth="1"/>
    <col min="8" max="8" width="11.5" style="87" customWidth="1"/>
    <col min="9" max="9" width="16.6640625" style="118" customWidth="1"/>
    <col min="10" max="10" width="22.33203125" style="108" customWidth="1"/>
    <col min="11" max="12" width="21.6640625" style="2" customWidth="1"/>
    <col min="13" max="13" width="21.6640625" style="3" customWidth="1"/>
    <col min="14" max="15" width="21.6640625" style="2" customWidth="1"/>
  </cols>
  <sheetData>
    <row r="1" spans="1:19">
      <c r="A1" s="94" t="s">
        <v>248</v>
      </c>
      <c r="B1" s="4" t="s">
        <v>249</v>
      </c>
      <c r="C1" s="5" t="s">
        <v>250</v>
      </c>
      <c r="D1" s="5" t="s">
        <v>251</v>
      </c>
      <c r="E1" s="5" t="s">
        <v>252</v>
      </c>
      <c r="F1" s="5" t="s">
        <v>253</v>
      </c>
      <c r="G1" s="5" t="s">
        <v>254</v>
      </c>
      <c r="H1" s="5" t="s">
        <v>255</v>
      </c>
      <c r="I1" s="115" t="s">
        <v>256</v>
      </c>
      <c r="J1" s="109" t="s">
        <v>250</v>
      </c>
      <c r="K1" s="109" t="s">
        <v>251</v>
      </c>
      <c r="L1" s="109" t="s">
        <v>252</v>
      </c>
      <c r="M1" s="109" t="s">
        <v>253</v>
      </c>
      <c r="N1" s="109" t="s">
        <v>254</v>
      </c>
      <c r="O1" s="109" t="s">
        <v>255</v>
      </c>
      <c r="P1" s="6"/>
    </row>
    <row r="2" spans="1:19" s="7" customFormat="1" ht="21" customHeight="1">
      <c r="A2" s="95"/>
      <c r="B2" s="322" t="s">
        <v>257</v>
      </c>
      <c r="C2" s="322"/>
      <c r="D2" s="322"/>
      <c r="E2" s="322"/>
      <c r="F2" s="322"/>
      <c r="G2" s="322"/>
      <c r="H2" s="322"/>
      <c r="I2" s="116"/>
      <c r="J2" s="323"/>
      <c r="K2" s="323"/>
      <c r="L2" s="323"/>
      <c r="M2" s="323"/>
      <c r="N2" s="323"/>
      <c r="O2" s="323"/>
      <c r="P2" s="8"/>
    </row>
    <row r="3" spans="1:19" s="113" customFormat="1" ht="28">
      <c r="A3" s="20" t="s">
        <v>110</v>
      </c>
      <c r="B3" s="21" t="s">
        <v>111</v>
      </c>
      <c r="C3" s="112">
        <f>(C10+C12+C14+C16+C19+C21+C23+C25+C27+C31+C33+C35+C39+C41+C43+C48+C50+C52+C54+C56+C58+C64+C66+C68+C70+C74+C76+C78+C80+C82+C84+C86+C88)/33</f>
        <v>0.5921612906349254</v>
      </c>
      <c r="D3" s="112">
        <f>(D10+D12+D14+D16+D19+D21+D23+D25+D27+D31+D33+D35+D39+D41+D43+D48+D50+D52+D54+D56+D58+D64+D66+D68+D70+D74+D76+D78+D80+D82+D84+D86+D88)/33</f>
        <v>0.6615447636202314</v>
      </c>
      <c r="E3" s="112">
        <f>(E10+E12+E14+E16+E19+E21+E23+E25+E27+E31+E33+E35+E39+E41+E43+E48+E50+E52+E54+E56+E58+E64+E66+E68+E70+E74+E76+E78+E80+E82+E84+E86+E88)/33</f>
        <v>0.6501034866056119</v>
      </c>
      <c r="F3" s="112">
        <f>(F10+F12+F14+F16+F21+F23+F25+F27+F31+F33+F35+F39+F41+F43+F48+F50+F52+F54+F56+F58+F64+F66+F68+F70+F74+F76+F78+F80+F82+F84+F86+F88)/32</f>
        <v>0.59508207813006198</v>
      </c>
      <c r="G3" s="112">
        <f>(G10+G12+G14+G16+G19+G21+G23+G25+G27+G31+G33+G35+G39+G41+G43+G48+G50+G52+G54+G56+G58+G64+G66+G68+G70+G74+G76+G78+G80+G82+G84+G86+G88)/33</f>
        <v>0.62326921565419191</v>
      </c>
      <c r="H3" s="112">
        <f>(H10+H12+H14+H16+H19+H21+H23+H25+H27+H31+H33+H35+H39+H41+H43+H48+H50+H52+H54+H56+H58+H64+H66+H68+H70+H74+H76+H78+H80+H82+H84+H86+H88)/33</f>
        <v>0.5357561361919374</v>
      </c>
      <c r="I3" s="121"/>
      <c r="J3" s="63"/>
      <c r="K3" s="63"/>
      <c r="L3" s="63"/>
      <c r="M3" s="63"/>
      <c r="N3" s="63"/>
      <c r="O3" s="63"/>
      <c r="P3" s="114"/>
      <c r="Q3" s="114"/>
      <c r="R3" s="114"/>
    </row>
    <row r="4" spans="1:19" s="295" customFormat="1">
      <c r="A4" s="104"/>
      <c r="B4" s="298">
        <v>2012</v>
      </c>
      <c r="C4" s="294">
        <v>0.47</v>
      </c>
      <c r="D4" s="294">
        <v>0.66</v>
      </c>
      <c r="E4" s="294">
        <v>0.64</v>
      </c>
      <c r="F4" s="294">
        <v>0.56999999999999995</v>
      </c>
      <c r="G4" s="294">
        <v>0.56000000000000005</v>
      </c>
      <c r="H4" s="294">
        <v>0.51</v>
      </c>
      <c r="J4" s="296"/>
      <c r="K4" s="296"/>
      <c r="L4" s="296"/>
      <c r="M4" s="296"/>
      <c r="N4" s="296"/>
      <c r="O4" s="296"/>
      <c r="P4" s="297"/>
      <c r="Q4" s="297"/>
      <c r="R4" s="297"/>
    </row>
    <row r="5" spans="1:19" s="113" customFormat="1">
      <c r="A5" s="326" t="s">
        <v>426</v>
      </c>
      <c r="B5" s="327"/>
      <c r="C5" s="283">
        <f>AVERAGE(C10,C12,C14,C16,C19,C21,C23,C25,C27,C31,C33,C35,C39,C41,C43,C48,C50,C52,C56,C58)</f>
        <v>0.66499999999999992</v>
      </c>
      <c r="D5" s="283">
        <f>AVERAGE(D10,D12,D14,D16,D19,D21,D23,D25,D27,D31,D33,D35,D39,D41,D43,D48,D50,D52,D56,D58)</f>
        <v>0.73</v>
      </c>
      <c r="E5" s="283">
        <f>AVERAGE(E10,E12,E14,E16,E19,E21,E23,E25,E27,E31,E33,E35,E39,E41,E43,E48,E50,E52,E56,E58)</f>
        <v>0.61599999999999999</v>
      </c>
      <c r="F5" s="283">
        <f>AVERAGE(F10,F12,F14,F16,F21,F23,F25,F27,F31,F33,F35,F39,F41,F43,F48,F50,F52,F56,F58)</f>
        <v>0.61052631578947381</v>
      </c>
      <c r="G5" s="283">
        <f>AVERAGE(G10,G12,G14,G16,G19,G21,G23,G25,G27,G31,G33,G35,G39,G41,G43,G48,G50,G52,G56,G58)</f>
        <v>0.64</v>
      </c>
      <c r="H5" s="283">
        <f>AVERAGE(H10,H12,H14,H16,H19,H21,H23,H25,H27,H31,H33,H35,H39,H41,H43,H48,H50,H52,H56,H58)</f>
        <v>0.51999999999999991</v>
      </c>
      <c r="I5" s="121"/>
      <c r="J5" s="63"/>
      <c r="K5" s="63"/>
      <c r="L5" s="63"/>
      <c r="M5" s="63"/>
      <c r="N5" s="63"/>
      <c r="O5" s="63"/>
      <c r="P5" s="114"/>
      <c r="Q5" s="114"/>
      <c r="R5" s="114"/>
    </row>
    <row r="6" spans="1:19" s="295" customFormat="1">
      <c r="A6" s="104"/>
      <c r="B6" s="298">
        <v>2012</v>
      </c>
      <c r="C6" s="299">
        <v>0.61</v>
      </c>
      <c r="D6" s="299">
        <v>0.76</v>
      </c>
      <c r="E6" s="299">
        <v>0.53</v>
      </c>
      <c r="F6" s="299">
        <v>0.56000000000000005</v>
      </c>
      <c r="G6" s="299">
        <v>0.61</v>
      </c>
      <c r="H6" s="299">
        <v>0.53</v>
      </c>
      <c r="J6" s="296"/>
      <c r="K6" s="296"/>
      <c r="L6" s="296"/>
      <c r="M6" s="296"/>
      <c r="N6" s="296"/>
      <c r="O6" s="296"/>
      <c r="P6" s="297"/>
      <c r="Q6" s="297"/>
      <c r="R6" s="297"/>
    </row>
    <row r="7" spans="1:19" s="24" customFormat="1">
      <c r="A7" s="20" t="s">
        <v>112</v>
      </c>
      <c r="B7" s="23" t="s">
        <v>113</v>
      </c>
      <c r="C7" s="282"/>
      <c r="D7" s="282"/>
      <c r="E7" s="282"/>
      <c r="F7" s="282"/>
      <c r="G7" s="282"/>
      <c r="H7" s="282"/>
      <c r="I7" s="122"/>
      <c r="J7" s="53"/>
      <c r="K7" s="53"/>
      <c r="L7" s="53"/>
      <c r="M7" s="53"/>
      <c r="N7" s="53"/>
      <c r="O7" s="53"/>
      <c r="P7" s="71"/>
      <c r="Q7" s="71"/>
      <c r="R7" s="71"/>
    </row>
    <row r="8" spans="1:19" s="38" customFormat="1">
      <c r="A8" s="104"/>
      <c r="B8" s="32"/>
      <c r="C8" s="300"/>
      <c r="D8" s="300"/>
      <c r="E8" s="300"/>
      <c r="F8" s="300"/>
      <c r="G8" s="300"/>
      <c r="H8" s="300"/>
      <c r="I8" s="301"/>
      <c r="J8" s="56"/>
      <c r="K8" s="56"/>
      <c r="L8" s="56"/>
      <c r="M8" s="56"/>
      <c r="N8" s="56"/>
      <c r="O8" s="56"/>
      <c r="P8" s="72"/>
      <c r="Q8" s="72"/>
      <c r="R8" s="72"/>
    </row>
    <row r="9" spans="1:19" s="28" customFormat="1" ht="82.5" customHeight="1">
      <c r="A9" s="99" t="s">
        <v>258</v>
      </c>
      <c r="B9" s="11" t="s">
        <v>27</v>
      </c>
      <c r="C9" s="25">
        <v>1</v>
      </c>
      <c r="D9" s="25">
        <v>0.7</v>
      </c>
      <c r="E9" s="25">
        <v>0.5</v>
      </c>
      <c r="F9" s="136">
        <v>0</v>
      </c>
      <c r="G9" s="27">
        <v>0.8</v>
      </c>
      <c r="H9" s="25">
        <v>0.1</v>
      </c>
      <c r="I9" s="134" t="s">
        <v>429</v>
      </c>
      <c r="J9" s="44" t="s">
        <v>114</v>
      </c>
      <c r="K9" s="44" t="s">
        <v>115</v>
      </c>
      <c r="L9" s="44" t="s">
        <v>116</v>
      </c>
      <c r="M9" s="44" t="s">
        <v>324</v>
      </c>
      <c r="N9" s="44" t="s">
        <v>118</v>
      </c>
      <c r="O9" s="44" t="s">
        <v>325</v>
      </c>
      <c r="P9" s="72"/>
      <c r="Q9" s="72"/>
      <c r="R9" s="72"/>
    </row>
    <row r="10" spans="1:19" s="28" customFormat="1" ht="18.75" customHeight="1">
      <c r="A10" s="143"/>
      <c r="B10" s="144"/>
      <c r="C10" s="139">
        <v>1</v>
      </c>
      <c r="D10" s="139">
        <v>0.7</v>
      </c>
      <c r="E10" s="139">
        <v>0.5</v>
      </c>
      <c r="F10" s="139">
        <v>1</v>
      </c>
      <c r="G10" s="140">
        <v>1</v>
      </c>
      <c r="H10" s="269">
        <v>0.5</v>
      </c>
      <c r="I10" s="145"/>
      <c r="J10" s="163" t="s">
        <v>326</v>
      </c>
      <c r="K10" s="163" t="s">
        <v>431</v>
      </c>
      <c r="L10" s="264" t="s">
        <v>330</v>
      </c>
      <c r="M10" s="163" t="s">
        <v>327</v>
      </c>
      <c r="N10" s="163" t="s">
        <v>328</v>
      </c>
      <c r="O10" s="264" t="s">
        <v>329</v>
      </c>
      <c r="P10" s="72"/>
      <c r="Q10" s="72"/>
      <c r="R10" s="72"/>
    </row>
    <row r="11" spans="1:19" s="28" customFormat="1" ht="59.25" customHeight="1">
      <c r="A11" s="99" t="s">
        <v>258</v>
      </c>
      <c r="B11" s="11" t="s">
        <v>26</v>
      </c>
      <c r="C11" s="25">
        <v>1</v>
      </c>
      <c r="D11" s="25">
        <v>0.7</v>
      </c>
      <c r="E11" s="25">
        <v>0</v>
      </c>
      <c r="F11" s="25">
        <v>0.8</v>
      </c>
      <c r="G11" s="27">
        <v>0.9</v>
      </c>
      <c r="H11" s="25">
        <v>0.5</v>
      </c>
      <c r="I11" s="134" t="s">
        <v>407</v>
      </c>
      <c r="J11" s="148" t="s">
        <v>120</v>
      </c>
      <c r="K11" s="44" t="s">
        <v>121</v>
      </c>
      <c r="L11" s="44" t="s">
        <v>122</v>
      </c>
      <c r="M11" s="44" t="s">
        <v>123</v>
      </c>
      <c r="N11" s="44" t="s">
        <v>331</v>
      </c>
      <c r="O11" s="44" t="s">
        <v>332</v>
      </c>
      <c r="P11" s="72"/>
      <c r="Q11" s="72"/>
      <c r="R11" s="72"/>
    </row>
    <row r="12" spans="1:19" s="28" customFormat="1" ht="18.75" customHeight="1">
      <c r="A12" s="137"/>
      <c r="B12" s="138"/>
      <c r="C12" s="278">
        <v>1</v>
      </c>
      <c r="D12" s="139">
        <v>0.7</v>
      </c>
      <c r="E12" s="139">
        <v>0</v>
      </c>
      <c r="F12" s="139">
        <v>0.8</v>
      </c>
      <c r="G12" s="140">
        <v>0.9</v>
      </c>
      <c r="H12" s="277">
        <v>0.6</v>
      </c>
      <c r="I12" s="134"/>
      <c r="J12" s="151" t="s">
        <v>333</v>
      </c>
      <c r="K12" s="163" t="s">
        <v>334</v>
      </c>
      <c r="L12" s="147" t="s">
        <v>338</v>
      </c>
      <c r="M12" s="163" t="s">
        <v>335</v>
      </c>
      <c r="N12" s="272" t="s">
        <v>336</v>
      </c>
      <c r="O12" s="264" t="s">
        <v>337</v>
      </c>
      <c r="P12" s="72"/>
      <c r="Q12" s="72"/>
      <c r="R12" s="72"/>
    </row>
    <row r="13" spans="1:19" s="28" customFormat="1" ht="75.75" customHeight="1">
      <c r="A13" s="99" t="s">
        <v>258</v>
      </c>
      <c r="B13" s="11" t="s">
        <v>28</v>
      </c>
      <c r="C13" s="26">
        <v>0.7</v>
      </c>
      <c r="D13" s="25">
        <v>0.1</v>
      </c>
      <c r="E13" s="25">
        <v>0.5</v>
      </c>
      <c r="F13" s="136">
        <v>0.5</v>
      </c>
      <c r="G13" s="27">
        <v>0.8</v>
      </c>
      <c r="H13" s="150">
        <v>0</v>
      </c>
      <c r="I13" s="134" t="s">
        <v>430</v>
      </c>
      <c r="J13" s="148" t="s">
        <v>339</v>
      </c>
      <c r="K13" s="36" t="s">
        <v>70</v>
      </c>
      <c r="L13" s="44" t="s">
        <v>71</v>
      </c>
      <c r="M13" s="44" t="s">
        <v>72</v>
      </c>
      <c r="N13" s="44" t="s">
        <v>73</v>
      </c>
      <c r="O13" s="44" t="s">
        <v>262</v>
      </c>
      <c r="P13" s="72"/>
      <c r="Q13" s="72"/>
      <c r="R13" s="72"/>
    </row>
    <row r="14" spans="1:19" s="28" customFormat="1" ht="24.75" customHeight="1">
      <c r="A14" s="137"/>
      <c r="B14" s="138"/>
      <c r="C14" s="139">
        <v>0.7</v>
      </c>
      <c r="D14" s="266">
        <v>0.5</v>
      </c>
      <c r="E14" s="139">
        <v>0.5</v>
      </c>
      <c r="F14" s="139">
        <v>0.8</v>
      </c>
      <c r="G14" s="265">
        <v>0.5</v>
      </c>
      <c r="H14" s="152">
        <v>0.5</v>
      </c>
      <c r="I14" s="134"/>
      <c r="J14" s="270" t="s">
        <v>92</v>
      </c>
      <c r="K14" s="146" t="s">
        <v>340</v>
      </c>
      <c r="L14" s="147" t="s">
        <v>343</v>
      </c>
      <c r="M14" s="163" t="s">
        <v>341</v>
      </c>
      <c r="N14" s="163" t="s">
        <v>73</v>
      </c>
      <c r="O14" s="264" t="s">
        <v>342</v>
      </c>
      <c r="P14" s="72"/>
      <c r="Q14" s="72"/>
      <c r="R14" s="72"/>
    </row>
    <row r="15" spans="1:19" s="29" customFormat="1" ht="106.5" customHeight="1">
      <c r="A15" s="101" t="s">
        <v>258</v>
      </c>
      <c r="B15" s="131" t="s">
        <v>29</v>
      </c>
      <c r="C15" s="26">
        <v>0.9</v>
      </c>
      <c r="D15" s="26">
        <v>0.8</v>
      </c>
      <c r="E15" s="26">
        <v>0.68</v>
      </c>
      <c r="F15" s="26">
        <v>0.6</v>
      </c>
      <c r="G15" s="26">
        <v>0.7</v>
      </c>
      <c r="H15" s="26">
        <v>0.6</v>
      </c>
      <c r="I15" s="135" t="s">
        <v>403</v>
      </c>
      <c r="J15" s="153"/>
      <c r="K15" s="36"/>
      <c r="L15" s="36"/>
      <c r="M15" s="36"/>
      <c r="N15" s="154"/>
      <c r="O15" s="36"/>
      <c r="P15" s="74"/>
      <c r="Q15" s="74"/>
      <c r="R15" s="74"/>
      <c r="S15" s="31"/>
    </row>
    <row r="16" spans="1:19" s="29" customFormat="1" ht="23.25" customHeight="1">
      <c r="A16" s="155"/>
      <c r="B16" s="156"/>
      <c r="C16" s="139">
        <v>0.9</v>
      </c>
      <c r="D16" s="139">
        <v>0.8</v>
      </c>
      <c r="E16" s="276">
        <v>0.72</v>
      </c>
      <c r="F16" s="139">
        <v>0.6</v>
      </c>
      <c r="G16" s="266">
        <v>0.7</v>
      </c>
      <c r="H16" s="266">
        <v>0.6</v>
      </c>
      <c r="I16" s="157"/>
      <c r="J16" s="151" t="s">
        <v>347</v>
      </c>
      <c r="K16" s="146" t="s">
        <v>344</v>
      </c>
      <c r="L16" s="293" t="s">
        <v>348</v>
      </c>
      <c r="M16" s="146" t="s">
        <v>345</v>
      </c>
      <c r="N16" s="267" t="s">
        <v>349</v>
      </c>
      <c r="O16" s="158" t="s">
        <v>346</v>
      </c>
      <c r="P16" s="74"/>
      <c r="Q16" s="74"/>
      <c r="R16" s="74"/>
      <c r="S16" s="31"/>
    </row>
    <row r="17" spans="1:18" s="28" customFormat="1" ht="77.25" customHeight="1">
      <c r="A17" s="99" t="s">
        <v>258</v>
      </c>
      <c r="B17" s="131" t="s">
        <v>30</v>
      </c>
      <c r="C17" s="26"/>
      <c r="D17" s="26"/>
      <c r="E17" s="26"/>
      <c r="F17" s="26"/>
      <c r="G17" s="26"/>
      <c r="H17" s="26"/>
      <c r="I17" s="123"/>
      <c r="J17" s="69"/>
      <c r="K17" s="69"/>
      <c r="L17" s="69"/>
      <c r="M17" s="34"/>
      <c r="N17" s="34"/>
      <c r="O17" s="34"/>
      <c r="P17" s="72"/>
      <c r="Q17" s="72"/>
      <c r="R17" s="72"/>
    </row>
    <row r="18" spans="1:18" s="29" customFormat="1" ht="27" customHeight="1">
      <c r="A18" s="101"/>
      <c r="B18" s="107" t="s">
        <v>163</v>
      </c>
      <c r="C18" s="26">
        <v>0</v>
      </c>
      <c r="D18" s="266">
        <v>1</v>
      </c>
      <c r="E18" s="26">
        <v>0.5</v>
      </c>
      <c r="F18" s="26" t="s">
        <v>232</v>
      </c>
      <c r="G18" s="26">
        <v>0</v>
      </c>
      <c r="H18" s="26">
        <v>1</v>
      </c>
      <c r="I18" s="135" t="s">
        <v>404</v>
      </c>
      <c r="J18" s="36" t="s">
        <v>164</v>
      </c>
      <c r="K18" s="279" t="s">
        <v>247</v>
      </c>
      <c r="L18" s="36" t="s">
        <v>218</v>
      </c>
      <c r="M18" s="36" t="s">
        <v>232</v>
      </c>
      <c r="N18" s="154" t="s">
        <v>246</v>
      </c>
      <c r="O18" s="36" t="s">
        <v>247</v>
      </c>
      <c r="P18" s="74"/>
      <c r="Q18" s="74"/>
      <c r="R18" s="74"/>
    </row>
    <row r="19" spans="1:18" s="29" customFormat="1" ht="26.25" customHeight="1">
      <c r="A19" s="155"/>
      <c r="B19" s="159"/>
      <c r="C19" s="139">
        <v>0</v>
      </c>
      <c r="D19" s="266">
        <v>1</v>
      </c>
      <c r="E19" s="139">
        <v>0.5</v>
      </c>
      <c r="F19" s="139" t="s">
        <v>232</v>
      </c>
      <c r="G19" s="276">
        <v>0.5</v>
      </c>
      <c r="H19" s="276">
        <v>0.5</v>
      </c>
      <c r="I19" s="135"/>
      <c r="J19" s="160" t="s">
        <v>246</v>
      </c>
      <c r="K19" s="280" t="s">
        <v>247</v>
      </c>
      <c r="L19" s="147" t="s">
        <v>218</v>
      </c>
      <c r="M19" s="160" t="s">
        <v>232</v>
      </c>
      <c r="N19" s="146" t="s">
        <v>246</v>
      </c>
      <c r="O19" s="160" t="s">
        <v>247</v>
      </c>
      <c r="P19" s="74"/>
      <c r="Q19" s="74"/>
      <c r="R19" s="74"/>
    </row>
    <row r="20" spans="1:18" s="29" customFormat="1" ht="20.25" customHeight="1">
      <c r="A20" s="101"/>
      <c r="B20" s="107" t="s">
        <v>219</v>
      </c>
      <c r="C20" s="26">
        <v>0</v>
      </c>
      <c r="D20" s="26">
        <v>1</v>
      </c>
      <c r="E20" s="26">
        <v>0</v>
      </c>
      <c r="F20" s="26">
        <v>1</v>
      </c>
      <c r="G20" s="26">
        <v>0</v>
      </c>
      <c r="H20" s="26">
        <v>1</v>
      </c>
      <c r="I20" s="135" t="s">
        <v>405</v>
      </c>
      <c r="J20" s="36" t="s">
        <v>220</v>
      </c>
      <c r="K20" s="36" t="s">
        <v>247</v>
      </c>
      <c r="L20" s="36" t="s">
        <v>246</v>
      </c>
      <c r="M20" s="36" t="s">
        <v>247</v>
      </c>
      <c r="N20" s="154" t="s">
        <v>246</v>
      </c>
      <c r="O20" s="36" t="s">
        <v>247</v>
      </c>
      <c r="P20" s="74"/>
      <c r="Q20" s="74"/>
      <c r="R20" s="74"/>
    </row>
    <row r="21" spans="1:18" s="29" customFormat="1" ht="24.75" customHeight="1">
      <c r="A21" s="155"/>
      <c r="B21" s="159"/>
      <c r="C21" s="139">
        <v>0</v>
      </c>
      <c r="D21" s="139">
        <v>1</v>
      </c>
      <c r="E21" s="139">
        <v>0</v>
      </c>
      <c r="F21" s="139">
        <v>1</v>
      </c>
      <c r="G21" s="139">
        <v>0</v>
      </c>
      <c r="H21" s="139">
        <v>1</v>
      </c>
      <c r="I21" s="135"/>
      <c r="J21" s="149" t="s">
        <v>246</v>
      </c>
      <c r="K21" s="141" t="s">
        <v>247</v>
      </c>
      <c r="L21" s="142" t="s">
        <v>246</v>
      </c>
      <c r="M21" s="149" t="s">
        <v>247</v>
      </c>
      <c r="N21" s="141" t="s">
        <v>246</v>
      </c>
      <c r="O21" s="149" t="s">
        <v>247</v>
      </c>
      <c r="P21" s="74"/>
      <c r="Q21" s="74"/>
      <c r="R21" s="74"/>
    </row>
    <row r="22" spans="1:18" s="29" customFormat="1" ht="24.75" customHeight="1">
      <c r="A22" s="101"/>
      <c r="B22" s="107" t="s">
        <v>221</v>
      </c>
      <c r="C22" s="26">
        <v>0.5</v>
      </c>
      <c r="D22" s="26">
        <v>1</v>
      </c>
      <c r="E22" s="26">
        <v>1</v>
      </c>
      <c r="F22" s="26">
        <v>1</v>
      </c>
      <c r="G22" s="26">
        <v>1</v>
      </c>
      <c r="H22" s="26">
        <v>1</v>
      </c>
      <c r="I22" s="134" t="s">
        <v>405</v>
      </c>
      <c r="J22" s="36" t="s">
        <v>350</v>
      </c>
      <c r="K22" s="36" t="s">
        <v>247</v>
      </c>
      <c r="L22" s="36" t="s">
        <v>247</v>
      </c>
      <c r="M22" s="36" t="s">
        <v>247</v>
      </c>
      <c r="N22" s="154" t="s">
        <v>247</v>
      </c>
      <c r="O22" s="36" t="s">
        <v>247</v>
      </c>
      <c r="P22" s="74"/>
      <c r="Q22" s="74"/>
      <c r="R22" s="74"/>
    </row>
    <row r="23" spans="1:18" s="29" customFormat="1" ht="27" customHeight="1">
      <c r="A23" s="155"/>
      <c r="B23" s="159"/>
      <c r="C23" s="139">
        <v>0.5</v>
      </c>
      <c r="D23" s="139">
        <v>1</v>
      </c>
      <c r="E23" s="139">
        <v>1</v>
      </c>
      <c r="F23" s="139">
        <v>1</v>
      </c>
      <c r="G23" s="139">
        <v>1</v>
      </c>
      <c r="H23" s="139">
        <v>1</v>
      </c>
      <c r="I23" s="134"/>
      <c r="J23" s="149" t="s">
        <v>302</v>
      </c>
      <c r="K23" s="141" t="s">
        <v>247</v>
      </c>
      <c r="L23" s="162" t="s">
        <v>351</v>
      </c>
      <c r="M23" s="149" t="s">
        <v>247</v>
      </c>
      <c r="N23" s="161" t="s">
        <v>247</v>
      </c>
      <c r="O23" s="149" t="s">
        <v>247</v>
      </c>
      <c r="P23" s="74"/>
      <c r="Q23" s="74"/>
      <c r="R23" s="74"/>
    </row>
    <row r="24" spans="1:18" s="28" customFormat="1" ht="78" customHeight="1">
      <c r="A24" s="99" t="s">
        <v>258</v>
      </c>
      <c r="B24" s="11" t="s">
        <v>31</v>
      </c>
      <c r="C24" s="92">
        <v>0.5</v>
      </c>
      <c r="D24" s="92">
        <v>1</v>
      </c>
      <c r="E24" s="92">
        <v>0.7</v>
      </c>
      <c r="F24" s="92">
        <v>0.7</v>
      </c>
      <c r="G24" s="92">
        <v>1</v>
      </c>
      <c r="H24" s="92">
        <v>0</v>
      </c>
      <c r="I24" s="134" t="s">
        <v>406</v>
      </c>
      <c r="J24" s="91"/>
      <c r="K24" s="91"/>
      <c r="L24" s="91"/>
      <c r="M24" s="91"/>
      <c r="N24" s="91"/>
      <c r="O24" s="91"/>
      <c r="P24" s="72"/>
      <c r="Q24" s="72"/>
      <c r="R24" s="72"/>
    </row>
    <row r="25" spans="1:18" s="28" customFormat="1" ht="27.75" customHeight="1">
      <c r="A25" s="137"/>
      <c r="B25" s="138"/>
      <c r="C25" s="165">
        <v>0.5</v>
      </c>
      <c r="D25" s="139">
        <v>1</v>
      </c>
      <c r="E25" s="165">
        <v>0.7</v>
      </c>
      <c r="F25" s="165">
        <v>0.7</v>
      </c>
      <c r="G25" s="187">
        <v>1</v>
      </c>
      <c r="H25" s="165">
        <v>0</v>
      </c>
      <c r="I25" s="134"/>
      <c r="J25" s="163"/>
      <c r="K25" s="164" t="s">
        <v>246</v>
      </c>
      <c r="L25" s="163"/>
      <c r="M25" s="166" t="s">
        <v>353</v>
      </c>
      <c r="N25" s="167">
        <v>1</v>
      </c>
      <c r="O25" s="163"/>
      <c r="P25" s="72"/>
      <c r="Q25" s="72"/>
      <c r="R25" s="72"/>
    </row>
    <row r="26" spans="1:18" s="29" customFormat="1" ht="35.25" customHeight="1">
      <c r="A26" s="101" t="s">
        <v>258</v>
      </c>
      <c r="B26" s="132" t="s">
        <v>32</v>
      </c>
      <c r="C26" s="26"/>
      <c r="D26" s="26"/>
      <c r="E26" s="26"/>
      <c r="F26" s="26"/>
      <c r="G26" s="26"/>
      <c r="H26" s="26"/>
      <c r="I26" s="135" t="s">
        <v>408</v>
      </c>
      <c r="J26" s="34"/>
      <c r="K26" s="34"/>
      <c r="L26" s="34"/>
      <c r="M26" s="34"/>
      <c r="N26" s="34"/>
      <c r="O26" s="34"/>
      <c r="P26" s="74"/>
      <c r="Q26" s="74"/>
      <c r="R26" s="74"/>
    </row>
    <row r="27" spans="1:18" s="29" customFormat="1" ht="24.75" customHeight="1">
      <c r="A27" s="155"/>
      <c r="B27" s="138"/>
      <c r="C27" s="165">
        <v>0.5</v>
      </c>
      <c r="D27" s="276">
        <v>0.7</v>
      </c>
      <c r="E27" s="139">
        <v>1</v>
      </c>
      <c r="F27" s="165">
        <v>0.7</v>
      </c>
      <c r="G27" s="139">
        <v>1</v>
      </c>
      <c r="H27" s="276">
        <v>0.1</v>
      </c>
      <c r="I27" s="135"/>
      <c r="J27" s="153" t="s">
        <v>75</v>
      </c>
      <c r="K27" s="36" t="s">
        <v>158</v>
      </c>
      <c r="L27" s="141" t="s">
        <v>159</v>
      </c>
      <c r="M27" s="163" t="s">
        <v>352</v>
      </c>
      <c r="N27" s="141" t="s">
        <v>159</v>
      </c>
      <c r="O27" s="36" t="s">
        <v>161</v>
      </c>
      <c r="P27" s="74"/>
      <c r="Q27" s="74"/>
      <c r="R27" s="74"/>
    </row>
    <row r="28" spans="1:18" s="29" customFormat="1" ht="24.75" customHeight="1">
      <c r="A28" s="101"/>
      <c r="B28" s="11"/>
      <c r="C28" s="92"/>
      <c r="D28" s="26"/>
      <c r="E28" s="26"/>
      <c r="F28" s="92"/>
      <c r="G28" s="26"/>
      <c r="H28" s="26"/>
      <c r="J28" s="153"/>
      <c r="K28" s="36"/>
      <c r="L28" s="34"/>
      <c r="M28" s="292"/>
      <c r="N28" s="34"/>
      <c r="O28" s="36"/>
      <c r="P28" s="74"/>
      <c r="Q28" s="74"/>
      <c r="R28" s="74"/>
    </row>
    <row r="29" spans="1:18" s="22" customFormat="1" ht="27" customHeight="1">
      <c r="A29" s="102" t="s">
        <v>223</v>
      </c>
      <c r="B29" s="23" t="s">
        <v>224</v>
      </c>
      <c r="C29" s="282"/>
      <c r="D29" s="282"/>
      <c r="E29" s="282"/>
      <c r="F29" s="282"/>
      <c r="G29" s="282"/>
      <c r="H29" s="282"/>
      <c r="I29" s="122"/>
      <c r="J29" s="75"/>
      <c r="K29" s="75"/>
      <c r="L29" s="75"/>
      <c r="M29" s="75"/>
      <c r="N29" s="75"/>
      <c r="O29" s="75"/>
      <c r="P29" s="71"/>
      <c r="Q29" s="71"/>
      <c r="R29" s="71"/>
    </row>
    <row r="30" spans="1:18" s="29" customFormat="1" ht="63" customHeight="1">
      <c r="A30" s="101" t="s">
        <v>258</v>
      </c>
      <c r="B30" s="11" t="s">
        <v>33</v>
      </c>
      <c r="C30" s="26">
        <v>0</v>
      </c>
      <c r="D30" s="26">
        <v>0.7</v>
      </c>
      <c r="E30" s="26">
        <v>0</v>
      </c>
      <c r="F30" s="26">
        <v>0</v>
      </c>
      <c r="G30" s="26">
        <v>0.5</v>
      </c>
      <c r="H30" s="26">
        <v>0.5</v>
      </c>
      <c r="I30" s="135" t="s">
        <v>409</v>
      </c>
      <c r="J30" s="36" t="s">
        <v>354</v>
      </c>
      <c r="K30" s="36" t="s">
        <v>226</v>
      </c>
      <c r="L30" s="168" t="s">
        <v>275</v>
      </c>
      <c r="M30" s="36" t="s">
        <v>275</v>
      </c>
      <c r="N30" s="36" t="s">
        <v>355</v>
      </c>
      <c r="O30" s="36" t="s">
        <v>227</v>
      </c>
      <c r="P30" s="74"/>
      <c r="Q30" s="74"/>
      <c r="R30" s="74"/>
    </row>
    <row r="31" spans="1:18" s="29" customFormat="1" ht="28.5" customHeight="1">
      <c r="A31" s="155"/>
      <c r="B31" s="138"/>
      <c r="C31" s="165">
        <v>0.5</v>
      </c>
      <c r="D31" s="266">
        <v>0.5</v>
      </c>
      <c r="E31" s="139">
        <v>1</v>
      </c>
      <c r="F31" s="139">
        <v>0</v>
      </c>
      <c r="G31" s="266">
        <v>0.7</v>
      </c>
      <c r="H31" s="276">
        <v>0.8</v>
      </c>
      <c r="I31" s="135"/>
      <c r="J31" s="160" t="s">
        <v>356</v>
      </c>
      <c r="K31" s="163" t="s">
        <v>357</v>
      </c>
      <c r="L31" s="271" t="s">
        <v>358</v>
      </c>
      <c r="M31" s="146" t="s">
        <v>275</v>
      </c>
      <c r="N31" s="146" t="s">
        <v>147</v>
      </c>
      <c r="O31" s="264" t="s">
        <v>359</v>
      </c>
      <c r="P31" s="74"/>
      <c r="Q31" s="74"/>
      <c r="R31" s="74"/>
    </row>
    <row r="32" spans="1:18" s="29" customFormat="1" ht="75.75" customHeight="1">
      <c r="A32" s="101" t="s">
        <v>258</v>
      </c>
      <c r="B32" s="11" t="s">
        <v>34</v>
      </c>
      <c r="C32" s="26">
        <v>0.5</v>
      </c>
      <c r="D32" s="26">
        <v>0.7</v>
      </c>
      <c r="E32" s="26">
        <v>0</v>
      </c>
      <c r="F32" s="26">
        <v>0.5</v>
      </c>
      <c r="G32" s="26">
        <v>0.7</v>
      </c>
      <c r="H32" s="26">
        <v>0.5</v>
      </c>
      <c r="I32" s="135" t="s">
        <v>411</v>
      </c>
      <c r="J32" s="36" t="s">
        <v>364</v>
      </c>
      <c r="K32" s="36" t="s">
        <v>238</v>
      </c>
      <c r="L32" s="168" t="s">
        <v>275</v>
      </c>
      <c r="M32" s="36" t="s">
        <v>229</v>
      </c>
      <c r="N32" s="36" t="s">
        <v>230</v>
      </c>
      <c r="O32" s="36" t="s">
        <v>231</v>
      </c>
      <c r="P32" s="74"/>
      <c r="Q32" s="74"/>
      <c r="R32" s="74"/>
    </row>
    <row r="33" spans="1:18" s="29" customFormat="1" ht="24" customHeight="1">
      <c r="A33" s="155"/>
      <c r="B33" s="138"/>
      <c r="C33" s="139">
        <v>0.3</v>
      </c>
      <c r="D33" s="139">
        <v>0.7</v>
      </c>
      <c r="E33" s="319">
        <v>0.7</v>
      </c>
      <c r="F33" s="139">
        <v>0.5</v>
      </c>
      <c r="G33" s="266">
        <v>0.7</v>
      </c>
      <c r="H33" s="139">
        <v>0.5</v>
      </c>
      <c r="I33" s="135"/>
      <c r="J33" s="160" t="s">
        <v>356</v>
      </c>
      <c r="K33" s="146" t="s">
        <v>264</v>
      </c>
      <c r="L33" s="271" t="s">
        <v>360</v>
      </c>
      <c r="M33" s="163" t="s">
        <v>361</v>
      </c>
      <c r="N33" s="272" t="s">
        <v>362</v>
      </c>
      <c r="O33" s="264" t="s">
        <v>363</v>
      </c>
      <c r="P33" s="74"/>
      <c r="Q33" s="74"/>
      <c r="R33" s="74"/>
    </row>
    <row r="34" spans="1:18" s="29" customFormat="1" ht="77.25" customHeight="1">
      <c r="A34" s="101" t="s">
        <v>258</v>
      </c>
      <c r="B34" s="11" t="s">
        <v>49</v>
      </c>
      <c r="C34" s="26">
        <v>0.5</v>
      </c>
      <c r="D34" s="26">
        <v>0.7</v>
      </c>
      <c r="E34" s="26">
        <v>0.3</v>
      </c>
      <c r="F34" s="26">
        <v>0.3</v>
      </c>
      <c r="G34" s="26">
        <v>0.5</v>
      </c>
      <c r="H34" s="26">
        <v>0</v>
      </c>
      <c r="I34" s="135" t="s">
        <v>412</v>
      </c>
      <c r="J34" s="36" t="s">
        <v>234</v>
      </c>
      <c r="K34" s="36" t="s">
        <v>235</v>
      </c>
      <c r="L34" s="168" t="s">
        <v>94</v>
      </c>
      <c r="M34" s="36" t="s">
        <v>94</v>
      </c>
      <c r="N34" s="36" t="s">
        <v>95</v>
      </c>
      <c r="O34" s="36" t="s">
        <v>275</v>
      </c>
      <c r="P34" s="74"/>
      <c r="Q34" s="74"/>
      <c r="R34" s="74"/>
    </row>
    <row r="35" spans="1:18" s="29" customFormat="1" ht="26.25" customHeight="1">
      <c r="A35" s="155"/>
      <c r="B35" s="138"/>
      <c r="C35" s="139">
        <v>0.5</v>
      </c>
      <c r="D35" s="139">
        <v>0.5</v>
      </c>
      <c r="E35" s="139">
        <v>0.3</v>
      </c>
      <c r="F35" s="139">
        <v>0.3</v>
      </c>
      <c r="G35" s="139">
        <v>0.5</v>
      </c>
      <c r="H35" s="139">
        <v>0</v>
      </c>
      <c r="I35" s="135"/>
      <c r="J35" s="149" t="s">
        <v>356</v>
      </c>
      <c r="K35" s="141" t="s">
        <v>365</v>
      </c>
      <c r="L35" s="170" t="s">
        <v>94</v>
      </c>
      <c r="M35" s="141" t="s">
        <v>275</v>
      </c>
      <c r="N35" s="141" t="s">
        <v>95</v>
      </c>
      <c r="O35" s="171" t="s">
        <v>275</v>
      </c>
      <c r="P35" s="74"/>
      <c r="Q35" s="74"/>
      <c r="R35" s="74"/>
    </row>
    <row r="36" spans="1:18" s="29" customFormat="1" ht="26.25" customHeight="1">
      <c r="A36" s="101"/>
      <c r="B36" s="11"/>
      <c r="C36" s="26"/>
      <c r="D36" s="26"/>
      <c r="E36" s="26"/>
      <c r="F36" s="26"/>
      <c r="G36" s="26"/>
      <c r="H36" s="26"/>
      <c r="J36" s="36"/>
      <c r="K36" s="34"/>
      <c r="L36" s="302"/>
      <c r="M36" s="34"/>
      <c r="N36" s="34"/>
      <c r="O36" s="303"/>
      <c r="P36" s="74"/>
      <c r="Q36" s="74"/>
      <c r="R36" s="74"/>
    </row>
    <row r="37" spans="1:18" s="24" customFormat="1" ht="31.5" customHeight="1">
      <c r="A37" s="105" t="s">
        <v>96</v>
      </c>
      <c r="B37" s="23" t="s">
        <v>97</v>
      </c>
      <c r="C37" s="282"/>
      <c r="D37" s="282"/>
      <c r="E37" s="282"/>
      <c r="F37" s="282"/>
      <c r="G37" s="282"/>
      <c r="H37" s="282"/>
      <c r="I37" s="122"/>
      <c r="J37" s="53"/>
      <c r="K37" s="53"/>
      <c r="L37" s="53"/>
      <c r="M37" s="53"/>
      <c r="N37" s="53"/>
      <c r="O37" s="53"/>
      <c r="P37" s="71"/>
      <c r="Q37" s="71"/>
      <c r="R37" s="71"/>
    </row>
    <row r="38" spans="1:18" s="38" customFormat="1" ht="33.75" customHeight="1">
      <c r="A38" s="40" t="s">
        <v>258</v>
      </c>
      <c r="B38" s="11" t="s">
        <v>35</v>
      </c>
      <c r="C38" s="41">
        <v>1</v>
      </c>
      <c r="D38" s="173">
        <v>0.5</v>
      </c>
      <c r="E38" s="173">
        <v>0.6</v>
      </c>
      <c r="F38" s="173">
        <v>0.2</v>
      </c>
      <c r="G38" s="173">
        <v>0.3</v>
      </c>
      <c r="H38" s="173">
        <v>0.8</v>
      </c>
      <c r="I38" s="135" t="s">
        <v>413</v>
      </c>
      <c r="J38" s="36" t="s">
        <v>98</v>
      </c>
      <c r="K38" s="36" t="s">
        <v>99</v>
      </c>
      <c r="L38" s="36" t="s">
        <v>100</v>
      </c>
      <c r="M38" s="36" t="s">
        <v>101</v>
      </c>
      <c r="N38" s="36" t="s">
        <v>133</v>
      </c>
      <c r="O38" s="36" t="s">
        <v>195</v>
      </c>
      <c r="P38" s="72"/>
      <c r="Q38" s="72"/>
      <c r="R38" s="72"/>
    </row>
    <row r="39" spans="1:18" s="38" customFormat="1" ht="27" customHeight="1">
      <c r="A39" s="174"/>
      <c r="B39" s="138"/>
      <c r="C39" s="186">
        <v>1</v>
      </c>
      <c r="D39" s="164">
        <v>0.5</v>
      </c>
      <c r="E39" s="164">
        <v>0.6</v>
      </c>
      <c r="F39" s="164">
        <v>0.2</v>
      </c>
      <c r="G39" s="273">
        <v>0.3</v>
      </c>
      <c r="H39" s="164">
        <v>0.8</v>
      </c>
      <c r="I39" s="135"/>
      <c r="J39" s="149" t="s">
        <v>356</v>
      </c>
      <c r="K39" s="149" t="s">
        <v>356</v>
      </c>
      <c r="L39" s="149" t="s">
        <v>356</v>
      </c>
      <c r="M39" s="141" t="s">
        <v>356</v>
      </c>
      <c r="N39" s="141" t="s">
        <v>356</v>
      </c>
      <c r="O39" s="141" t="s">
        <v>356</v>
      </c>
      <c r="P39" s="72"/>
      <c r="Q39" s="72"/>
      <c r="R39" s="72"/>
    </row>
    <row r="40" spans="1:18" s="38" customFormat="1" ht="74.25" customHeight="1">
      <c r="A40" s="40" t="s">
        <v>258</v>
      </c>
      <c r="B40" s="19" t="s">
        <v>36</v>
      </c>
      <c r="C40" s="176">
        <v>0.5</v>
      </c>
      <c r="D40" s="173">
        <v>1</v>
      </c>
      <c r="E40" s="173">
        <v>0</v>
      </c>
      <c r="F40" s="173">
        <v>0</v>
      </c>
      <c r="G40" s="173">
        <v>0</v>
      </c>
      <c r="H40" s="173">
        <v>0</v>
      </c>
      <c r="I40" s="135" t="s">
        <v>414</v>
      </c>
      <c r="J40" s="36" t="s">
        <v>196</v>
      </c>
      <c r="K40" s="36" t="s">
        <v>197</v>
      </c>
      <c r="L40" s="168" t="s">
        <v>275</v>
      </c>
      <c r="M40" s="36" t="s">
        <v>275</v>
      </c>
      <c r="N40" s="177" t="s">
        <v>275</v>
      </c>
      <c r="O40" s="36" t="s">
        <v>275</v>
      </c>
      <c r="P40" s="72"/>
      <c r="Q40" s="72"/>
      <c r="R40" s="72"/>
    </row>
    <row r="41" spans="1:18" s="38" customFormat="1" ht="24" customHeight="1">
      <c r="A41" s="174"/>
      <c r="B41" s="178"/>
      <c r="C41" s="188">
        <v>0.7</v>
      </c>
      <c r="D41" s="281">
        <v>1</v>
      </c>
      <c r="E41" s="164">
        <v>0</v>
      </c>
      <c r="F41" s="165">
        <v>0</v>
      </c>
      <c r="G41" s="165">
        <v>0</v>
      </c>
      <c r="H41" s="165">
        <v>0</v>
      </c>
      <c r="I41" s="135"/>
      <c r="J41" s="149" t="s">
        <v>366</v>
      </c>
      <c r="K41" s="141" t="s">
        <v>367</v>
      </c>
      <c r="L41" s="170" t="s">
        <v>275</v>
      </c>
      <c r="M41" s="149" t="s">
        <v>275</v>
      </c>
      <c r="N41" s="141" t="s">
        <v>275</v>
      </c>
      <c r="O41" s="142" t="s">
        <v>275</v>
      </c>
      <c r="P41" s="72"/>
      <c r="Q41" s="72"/>
      <c r="R41" s="72"/>
    </row>
    <row r="42" spans="1:18" s="38" customFormat="1" ht="45.75" customHeight="1">
      <c r="A42" s="40" t="s">
        <v>258</v>
      </c>
      <c r="B42" s="11" t="s">
        <v>319</v>
      </c>
      <c r="C42" s="41">
        <v>1</v>
      </c>
      <c r="D42" s="320" t="s">
        <v>432</v>
      </c>
      <c r="E42" s="173">
        <v>1</v>
      </c>
      <c r="F42" s="173">
        <v>0</v>
      </c>
      <c r="G42" s="173">
        <v>1</v>
      </c>
      <c r="H42" s="173">
        <v>0.5</v>
      </c>
      <c r="I42" s="135" t="s">
        <v>414</v>
      </c>
      <c r="J42" s="36" t="s">
        <v>264</v>
      </c>
      <c r="K42" s="36" t="s">
        <v>198</v>
      </c>
      <c r="L42" s="168" t="s">
        <v>264</v>
      </c>
      <c r="M42" s="36" t="s">
        <v>275</v>
      </c>
      <c r="N42" s="36" t="s">
        <v>264</v>
      </c>
      <c r="O42" s="36" t="s">
        <v>368</v>
      </c>
      <c r="P42" s="72"/>
      <c r="Q42" s="72"/>
      <c r="R42" s="72"/>
    </row>
    <row r="43" spans="1:18" s="38" customFormat="1" ht="24.75" customHeight="1">
      <c r="A43" s="174"/>
      <c r="B43" s="138"/>
      <c r="C43" s="186">
        <v>1</v>
      </c>
      <c r="D43" s="274">
        <v>0</v>
      </c>
      <c r="E43" s="164">
        <v>1</v>
      </c>
      <c r="F43" s="165">
        <v>0</v>
      </c>
      <c r="G43" s="165">
        <v>1</v>
      </c>
      <c r="H43" s="165">
        <v>1</v>
      </c>
      <c r="I43" s="135"/>
      <c r="J43" s="149" t="s">
        <v>264</v>
      </c>
      <c r="K43" s="141" t="s">
        <v>247</v>
      </c>
      <c r="L43" s="169" t="s">
        <v>264</v>
      </c>
      <c r="M43" s="149" t="s">
        <v>275</v>
      </c>
      <c r="N43" s="141" t="s">
        <v>264</v>
      </c>
      <c r="O43" s="142" t="s">
        <v>369</v>
      </c>
      <c r="P43" s="72"/>
      <c r="Q43" s="72"/>
      <c r="R43" s="72"/>
    </row>
    <row r="44" spans="1:18" s="38" customFormat="1" ht="24.75" customHeight="1">
      <c r="A44" s="40"/>
      <c r="B44" s="11"/>
      <c r="C44" s="172"/>
      <c r="D44" s="91"/>
      <c r="E44" s="173"/>
      <c r="F44" s="92"/>
      <c r="G44" s="92"/>
      <c r="H44" s="92"/>
      <c r="I44" s="29"/>
      <c r="J44" s="36"/>
      <c r="K44" s="34"/>
      <c r="L44" s="168"/>
      <c r="M44" s="36"/>
      <c r="N44" s="34"/>
      <c r="O44" s="304"/>
      <c r="P44" s="72"/>
      <c r="Q44" s="72"/>
      <c r="R44" s="72"/>
    </row>
    <row r="45" spans="1:18" s="24" customFormat="1">
      <c r="A45" s="102" t="s">
        <v>199</v>
      </c>
      <c r="B45" s="42" t="s">
        <v>206</v>
      </c>
      <c r="C45" s="282"/>
      <c r="D45" s="282"/>
      <c r="E45" s="282"/>
      <c r="F45" s="282"/>
      <c r="G45" s="282"/>
      <c r="H45" s="282"/>
      <c r="I45" s="122"/>
      <c r="J45" s="75"/>
      <c r="K45" s="75"/>
      <c r="L45" s="75"/>
      <c r="M45" s="75"/>
      <c r="N45" s="75"/>
      <c r="O45" s="75"/>
      <c r="P45" s="71"/>
      <c r="Q45" s="71"/>
      <c r="R45" s="71"/>
    </row>
    <row r="46" spans="1:18" s="29" customFormat="1" ht="93" customHeight="1">
      <c r="A46" s="103" t="s">
        <v>258</v>
      </c>
      <c r="B46" s="11" t="s">
        <v>37</v>
      </c>
      <c r="C46" s="90"/>
      <c r="D46" s="90"/>
      <c r="E46" s="90"/>
      <c r="F46" s="90"/>
      <c r="G46" s="90"/>
      <c r="H46" s="90"/>
      <c r="I46" s="124"/>
      <c r="J46" s="34"/>
      <c r="K46" s="34"/>
      <c r="L46" s="34"/>
      <c r="M46" s="34"/>
      <c r="N46" s="34"/>
      <c r="O46" s="34"/>
      <c r="P46" s="74"/>
      <c r="Q46" s="74"/>
      <c r="R46" s="74"/>
    </row>
    <row r="47" spans="1:18" s="29" customFormat="1" ht="72" customHeight="1">
      <c r="A47" s="103"/>
      <c r="B47" s="43" t="s">
        <v>38</v>
      </c>
      <c r="C47" s="25">
        <v>1</v>
      </c>
      <c r="D47" s="25">
        <v>1</v>
      </c>
      <c r="E47" s="25">
        <v>1</v>
      </c>
      <c r="F47" s="25">
        <v>1</v>
      </c>
      <c r="G47" s="25">
        <v>0</v>
      </c>
      <c r="H47" s="25">
        <v>0</v>
      </c>
      <c r="I47" s="179" t="s">
        <v>259</v>
      </c>
      <c r="J47" s="44" t="s">
        <v>264</v>
      </c>
      <c r="K47" s="44" t="s">
        <v>264</v>
      </c>
      <c r="L47" s="44" t="s">
        <v>209</v>
      </c>
      <c r="M47" s="44" t="s">
        <v>370</v>
      </c>
      <c r="N47" s="148" t="s">
        <v>275</v>
      </c>
      <c r="O47" s="44" t="s">
        <v>275</v>
      </c>
      <c r="P47" s="74"/>
      <c r="Q47" s="74"/>
      <c r="R47" s="74"/>
    </row>
    <row r="48" spans="1:18" s="29" customFormat="1" ht="27.75" customHeight="1">
      <c r="A48" s="180"/>
      <c r="B48" s="181"/>
      <c r="C48" s="139">
        <v>1</v>
      </c>
      <c r="D48" s="139">
        <v>1</v>
      </c>
      <c r="E48" s="139">
        <v>1</v>
      </c>
      <c r="F48" s="139">
        <v>1</v>
      </c>
      <c r="G48" s="139">
        <v>0</v>
      </c>
      <c r="H48" s="139">
        <v>0</v>
      </c>
      <c r="I48" s="135" t="s">
        <v>410</v>
      </c>
      <c r="J48" s="160" t="s">
        <v>264</v>
      </c>
      <c r="K48" s="146" t="s">
        <v>246</v>
      </c>
      <c r="L48" s="147" t="s">
        <v>371</v>
      </c>
      <c r="M48" s="146" t="s">
        <v>372</v>
      </c>
      <c r="N48" s="146" t="s">
        <v>275</v>
      </c>
      <c r="O48" s="147" t="s">
        <v>275</v>
      </c>
      <c r="P48" s="74"/>
      <c r="Q48" s="74"/>
      <c r="R48" s="74"/>
    </row>
    <row r="49" spans="1:27" s="29" customFormat="1" ht="71.25" customHeight="1">
      <c r="A49" s="103"/>
      <c r="B49" s="43" t="s">
        <v>320</v>
      </c>
      <c r="C49" s="25">
        <v>0</v>
      </c>
      <c r="D49" s="25">
        <v>0.5</v>
      </c>
      <c r="E49" s="25">
        <v>0.3</v>
      </c>
      <c r="F49" s="25">
        <v>1</v>
      </c>
      <c r="G49" s="25">
        <v>1</v>
      </c>
      <c r="H49" s="25">
        <v>0</v>
      </c>
      <c r="I49" s="124"/>
      <c r="J49" s="44" t="s">
        <v>275</v>
      </c>
      <c r="K49" s="44" t="s">
        <v>373</v>
      </c>
      <c r="L49" s="44" t="s">
        <v>374</v>
      </c>
      <c r="M49" s="44" t="s">
        <v>264</v>
      </c>
      <c r="N49" s="44" t="s">
        <v>375</v>
      </c>
      <c r="O49" s="44" t="s">
        <v>275</v>
      </c>
      <c r="P49" s="74"/>
      <c r="Q49" s="74"/>
      <c r="R49" s="74"/>
    </row>
    <row r="50" spans="1:27" s="29" customFormat="1" ht="26.25" customHeight="1">
      <c r="A50" s="180"/>
      <c r="B50" s="181"/>
      <c r="C50" s="266">
        <v>0.7</v>
      </c>
      <c r="D50" s="139">
        <v>0.5</v>
      </c>
      <c r="E50" s="139">
        <v>0.3</v>
      </c>
      <c r="F50" s="266">
        <v>0.5</v>
      </c>
      <c r="G50" s="139">
        <v>1</v>
      </c>
      <c r="H50" s="139">
        <v>0</v>
      </c>
      <c r="I50" s="124"/>
      <c r="J50" s="160" t="s">
        <v>376</v>
      </c>
      <c r="K50" s="146" t="s">
        <v>340</v>
      </c>
      <c r="L50" s="182" t="s">
        <v>378</v>
      </c>
      <c r="M50" s="163" t="s">
        <v>377</v>
      </c>
      <c r="N50" s="146" t="s">
        <v>277</v>
      </c>
      <c r="O50" s="147" t="s">
        <v>275</v>
      </c>
      <c r="P50" s="74"/>
      <c r="Q50" s="74"/>
      <c r="R50" s="74"/>
    </row>
    <row r="51" spans="1:27" s="29" customFormat="1" ht="48.75" customHeight="1">
      <c r="A51" s="103"/>
      <c r="B51" s="43" t="s">
        <v>211</v>
      </c>
      <c r="C51" s="25">
        <v>1</v>
      </c>
      <c r="D51" s="25">
        <v>1</v>
      </c>
      <c r="E51" s="25">
        <v>1</v>
      </c>
      <c r="F51" s="25">
        <v>1</v>
      </c>
      <c r="G51" s="25">
        <v>1</v>
      </c>
      <c r="H51" s="25">
        <v>1</v>
      </c>
      <c r="I51" s="179" t="s">
        <v>259</v>
      </c>
      <c r="J51" s="44" t="s">
        <v>264</v>
      </c>
      <c r="K51" s="44" t="s">
        <v>264</v>
      </c>
      <c r="L51" s="44" t="s">
        <v>264</v>
      </c>
      <c r="M51" s="44" t="s">
        <v>264</v>
      </c>
      <c r="N51" s="44" t="s">
        <v>264</v>
      </c>
      <c r="O51" s="44" t="s">
        <v>264</v>
      </c>
      <c r="P51" s="74"/>
      <c r="Q51" s="74"/>
      <c r="R51" s="74"/>
    </row>
    <row r="52" spans="1:27" s="29" customFormat="1" ht="27.75" customHeight="1">
      <c r="A52" s="180"/>
      <c r="B52" s="181"/>
      <c r="C52" s="139">
        <v>1</v>
      </c>
      <c r="D52" s="139">
        <v>1</v>
      </c>
      <c r="E52" s="139">
        <v>1</v>
      </c>
      <c r="F52" s="139">
        <v>1</v>
      </c>
      <c r="G52" s="139">
        <v>1</v>
      </c>
      <c r="H52" s="139">
        <v>1</v>
      </c>
      <c r="I52" s="135" t="s">
        <v>410</v>
      </c>
      <c r="J52" s="160" t="s">
        <v>264</v>
      </c>
      <c r="K52" s="160" t="s">
        <v>264</v>
      </c>
      <c r="L52" s="147" t="s">
        <v>264</v>
      </c>
      <c r="M52" s="146" t="s">
        <v>379</v>
      </c>
      <c r="N52" s="146" t="s">
        <v>264</v>
      </c>
      <c r="O52" s="147" t="s">
        <v>264</v>
      </c>
      <c r="P52" s="74"/>
      <c r="Q52" s="74"/>
      <c r="R52" s="74"/>
    </row>
    <row r="53" spans="1:27" s="29" customFormat="1" ht="50.25" customHeight="1">
      <c r="A53" s="103"/>
      <c r="B53" s="133" t="s">
        <v>39</v>
      </c>
      <c r="C53" s="25">
        <v>1</v>
      </c>
      <c r="D53" s="25">
        <v>1</v>
      </c>
      <c r="E53" s="25">
        <v>1</v>
      </c>
      <c r="F53" s="25">
        <v>1</v>
      </c>
      <c r="G53" s="25">
        <v>1</v>
      </c>
      <c r="H53" s="25">
        <v>1</v>
      </c>
      <c r="J53" s="44" t="s">
        <v>213</v>
      </c>
      <c r="K53" s="44">
        <v>2009</v>
      </c>
      <c r="L53" s="44" t="s">
        <v>214</v>
      </c>
      <c r="M53" s="44">
        <v>2010</v>
      </c>
      <c r="N53" s="44" t="s">
        <v>215</v>
      </c>
      <c r="O53" s="44" t="s">
        <v>216</v>
      </c>
      <c r="P53" s="74"/>
      <c r="Q53" s="74"/>
      <c r="R53" s="74"/>
    </row>
    <row r="54" spans="1:27" s="29" customFormat="1" ht="30.75" customHeight="1">
      <c r="A54" s="180"/>
      <c r="B54" s="183"/>
      <c r="C54" s="139">
        <v>1</v>
      </c>
      <c r="D54" s="139">
        <v>1</v>
      </c>
      <c r="E54" s="139">
        <v>1</v>
      </c>
      <c r="F54" s="139">
        <v>1</v>
      </c>
      <c r="G54" s="139">
        <v>1</v>
      </c>
      <c r="H54" s="139">
        <v>1</v>
      </c>
      <c r="I54" s="135" t="s">
        <v>259</v>
      </c>
      <c r="J54" s="149" t="s">
        <v>380</v>
      </c>
      <c r="K54" s="141">
        <v>2012</v>
      </c>
      <c r="L54" s="142" t="s">
        <v>381</v>
      </c>
      <c r="M54" s="141">
        <v>2010</v>
      </c>
      <c r="N54" s="141" t="s">
        <v>215</v>
      </c>
      <c r="O54" s="142" t="s">
        <v>216</v>
      </c>
      <c r="P54" s="74"/>
      <c r="Q54" s="74"/>
      <c r="R54" s="74"/>
    </row>
    <row r="55" spans="1:27" s="29" customFormat="1" ht="65.25" customHeight="1">
      <c r="A55" s="103"/>
      <c r="B55" s="43" t="s">
        <v>40</v>
      </c>
      <c r="C55" s="136">
        <v>1</v>
      </c>
      <c r="D55" s="25">
        <v>1</v>
      </c>
      <c r="E55" s="25">
        <v>1</v>
      </c>
      <c r="F55" s="25">
        <v>1</v>
      </c>
      <c r="G55" s="25">
        <v>1</v>
      </c>
      <c r="H55" s="25">
        <v>1</v>
      </c>
      <c r="I55" s="179" t="s">
        <v>259</v>
      </c>
      <c r="J55" s="44" t="s">
        <v>382</v>
      </c>
      <c r="K55" s="44" t="s">
        <v>264</v>
      </c>
      <c r="L55" s="44" t="s">
        <v>264</v>
      </c>
      <c r="M55" s="44" t="s">
        <v>174</v>
      </c>
      <c r="N55" s="44" t="s">
        <v>264</v>
      </c>
      <c r="O55" s="44" t="s">
        <v>264</v>
      </c>
      <c r="P55" s="74"/>
      <c r="Q55" s="74"/>
      <c r="R55" s="74"/>
    </row>
    <row r="56" spans="1:27" s="29" customFormat="1" ht="15">
      <c r="A56" s="180"/>
      <c r="B56" s="149"/>
      <c r="C56" s="139">
        <v>1</v>
      </c>
      <c r="D56" s="139">
        <v>1</v>
      </c>
      <c r="E56" s="139">
        <v>1</v>
      </c>
      <c r="F56" s="139">
        <v>1</v>
      </c>
      <c r="G56" s="139">
        <v>1</v>
      </c>
      <c r="H56" s="139">
        <v>1</v>
      </c>
      <c r="I56" s="135" t="s">
        <v>410</v>
      </c>
      <c r="J56" s="149" t="s">
        <v>383</v>
      </c>
      <c r="K56" s="141" t="s">
        <v>384</v>
      </c>
      <c r="L56" s="142" t="s">
        <v>264</v>
      </c>
      <c r="M56" s="141" t="s">
        <v>264</v>
      </c>
      <c r="N56" s="141" t="s">
        <v>264</v>
      </c>
      <c r="O56" s="142" t="s">
        <v>264</v>
      </c>
      <c r="P56" s="74"/>
      <c r="Q56" s="74"/>
      <c r="R56" s="74"/>
    </row>
    <row r="57" spans="1:27" s="29" customFormat="1" ht="79.5" customHeight="1">
      <c r="A57" s="103" t="s">
        <v>258</v>
      </c>
      <c r="B57" s="11" t="s">
        <v>41</v>
      </c>
      <c r="C57" s="41">
        <v>0.3</v>
      </c>
      <c r="D57" s="41">
        <v>0.1</v>
      </c>
      <c r="E57" s="41">
        <v>0.5</v>
      </c>
      <c r="F57" s="41">
        <v>0.1</v>
      </c>
      <c r="G57" s="41">
        <v>0</v>
      </c>
      <c r="H57" s="41">
        <v>1</v>
      </c>
      <c r="I57" s="179" t="s">
        <v>260</v>
      </c>
      <c r="J57" s="44" t="s">
        <v>175</v>
      </c>
      <c r="K57" s="44" t="s">
        <v>176</v>
      </c>
      <c r="L57" s="44" t="s">
        <v>385</v>
      </c>
      <c r="M57" s="44" t="s">
        <v>386</v>
      </c>
      <c r="N57" s="44" t="s">
        <v>177</v>
      </c>
      <c r="O57" s="44" t="s">
        <v>178</v>
      </c>
      <c r="P57" s="74"/>
      <c r="Q57" s="74"/>
      <c r="R57" s="74"/>
    </row>
    <row r="58" spans="1:27" s="29" customFormat="1" ht="27.75" customHeight="1">
      <c r="A58" s="184"/>
      <c r="B58" s="185"/>
      <c r="C58" s="186">
        <v>0.5</v>
      </c>
      <c r="D58" s="186">
        <v>0.5</v>
      </c>
      <c r="E58" s="186">
        <v>0.5</v>
      </c>
      <c r="F58" s="275">
        <v>0.5</v>
      </c>
      <c r="G58" s="175">
        <v>0</v>
      </c>
      <c r="H58" s="139">
        <v>0.5</v>
      </c>
      <c r="I58" s="157" t="s">
        <v>388</v>
      </c>
      <c r="J58" s="149" t="s">
        <v>389</v>
      </c>
      <c r="K58" s="280" t="s">
        <v>427</v>
      </c>
      <c r="L58" s="264" t="s">
        <v>390</v>
      </c>
      <c r="M58" s="146" t="s">
        <v>387</v>
      </c>
      <c r="N58" s="146" t="s">
        <v>177</v>
      </c>
      <c r="O58" s="264" t="s">
        <v>428</v>
      </c>
      <c r="P58" s="74"/>
      <c r="Q58" s="74"/>
      <c r="R58" s="74"/>
    </row>
    <row r="59" spans="1:27" s="29" customFormat="1" ht="27.75" customHeight="1">
      <c r="A59" s="305"/>
      <c r="B59" s="306"/>
      <c r="C59" s="172"/>
      <c r="D59" s="172"/>
      <c r="E59" s="172"/>
      <c r="F59" s="307"/>
      <c r="G59" s="41"/>
      <c r="H59" s="26"/>
      <c r="I59" s="308"/>
      <c r="J59" s="36"/>
      <c r="K59" s="309"/>
      <c r="L59" s="310"/>
      <c r="M59" s="309"/>
      <c r="N59" s="309"/>
      <c r="O59" s="310"/>
      <c r="P59" s="74"/>
      <c r="Q59" s="74"/>
      <c r="R59" s="74"/>
    </row>
    <row r="60" spans="1:27" s="291" customFormat="1" ht="33" customHeight="1">
      <c r="A60" s="324" t="s">
        <v>425</v>
      </c>
      <c r="B60" s="325"/>
      <c r="C60" s="284">
        <f t="shared" ref="C60:H60" si="0">AVERAGE(C64,C66,C68,C70,C74,C76,C78,C80,C82,C84,C86,C88)</f>
        <v>0.43677688257937847</v>
      </c>
      <c r="D60" s="284">
        <f t="shared" si="0"/>
        <v>0.51924809995563603</v>
      </c>
      <c r="E60" s="284">
        <f t="shared" si="0"/>
        <v>0.67778458816543308</v>
      </c>
      <c r="F60" s="284">
        <f t="shared" si="0"/>
        <v>0.53688554168016533</v>
      </c>
      <c r="G60" s="284">
        <f t="shared" si="0"/>
        <v>0.56399034304902773</v>
      </c>
      <c r="H60" s="284">
        <f t="shared" si="0"/>
        <v>0.52332937452782813</v>
      </c>
      <c r="I60" s="285"/>
      <c r="J60" s="286"/>
      <c r="K60" s="287"/>
      <c r="L60" s="288"/>
      <c r="M60" s="287"/>
      <c r="N60" s="287"/>
      <c r="O60" s="289"/>
      <c r="P60" s="290"/>
      <c r="Q60" s="290"/>
      <c r="R60" s="290"/>
    </row>
    <row r="61" spans="1:27" s="29" customFormat="1" ht="20" customHeight="1">
      <c r="A61" s="311"/>
      <c r="B61" s="312"/>
      <c r="C61" s="313">
        <v>0.32</v>
      </c>
      <c r="D61" s="313">
        <v>0.55000000000000004</v>
      </c>
      <c r="E61" s="313">
        <v>0.74</v>
      </c>
      <c r="F61" s="313">
        <v>0.59</v>
      </c>
      <c r="G61" s="313">
        <v>0.5</v>
      </c>
      <c r="H61" s="313">
        <v>0.49</v>
      </c>
      <c r="I61" s="308"/>
      <c r="J61" s="36"/>
      <c r="K61" s="309"/>
      <c r="L61" s="310"/>
      <c r="M61" s="309"/>
      <c r="N61" s="309"/>
      <c r="O61" s="314"/>
      <c r="P61" s="74"/>
      <c r="Q61" s="74"/>
      <c r="R61" s="74"/>
    </row>
    <row r="62" spans="1:27" s="24" customFormat="1">
      <c r="A62" s="102" t="s">
        <v>179</v>
      </c>
      <c r="B62" s="23" t="s">
        <v>180</v>
      </c>
      <c r="C62" s="282"/>
      <c r="D62" s="282"/>
      <c r="E62" s="282"/>
      <c r="F62" s="282"/>
      <c r="G62" s="282"/>
      <c r="H62" s="282"/>
      <c r="I62" s="122"/>
      <c r="J62" s="75"/>
      <c r="K62" s="75"/>
      <c r="L62" s="75"/>
      <c r="M62" s="75"/>
      <c r="N62" s="75"/>
      <c r="O62" s="75"/>
      <c r="P62" s="71"/>
      <c r="Q62" s="71"/>
      <c r="R62" s="71"/>
    </row>
    <row r="63" spans="1:27" s="200" customFormat="1" ht="48" customHeight="1">
      <c r="A63" s="192" t="s">
        <v>258</v>
      </c>
      <c r="B63" s="193" t="s">
        <v>181</v>
      </c>
      <c r="C63" s="92">
        <v>0.52</v>
      </c>
      <c r="D63" s="92">
        <v>0.78</v>
      </c>
      <c r="E63" s="92">
        <v>1</v>
      </c>
      <c r="F63" s="92">
        <v>0.92</v>
      </c>
      <c r="G63" s="92">
        <v>0</v>
      </c>
      <c r="H63" s="92">
        <v>0.01</v>
      </c>
      <c r="I63" s="195" t="s">
        <v>182</v>
      </c>
      <c r="J63" s="196">
        <v>0.156</v>
      </c>
      <c r="K63" s="196">
        <v>0.156</v>
      </c>
      <c r="L63" s="196">
        <v>2.8000000000000001E-2</v>
      </c>
      <c r="M63" s="196">
        <v>4.9000000000000002E-2</v>
      </c>
      <c r="N63" s="196">
        <v>0.29299999999999998</v>
      </c>
      <c r="O63" s="197">
        <v>0.28999999999999998</v>
      </c>
      <c r="P63" s="198"/>
      <c r="Q63" s="198"/>
      <c r="R63" s="198"/>
      <c r="S63" s="199"/>
      <c r="T63" s="199"/>
      <c r="U63" s="199"/>
      <c r="V63" s="199"/>
      <c r="W63" s="199"/>
      <c r="X63" s="199"/>
      <c r="Y63" s="199"/>
      <c r="Z63" s="199"/>
      <c r="AA63" s="199"/>
    </row>
    <row r="64" spans="1:27" s="200" customFormat="1" ht="21.75" customHeight="1">
      <c r="A64" s="201"/>
      <c r="B64" s="202"/>
      <c r="C64" s="203">
        <f>(O64-J64)/P64</f>
        <v>0.54951734000715058</v>
      </c>
      <c r="D64" s="268">
        <f>(O64-K64)/P64</f>
        <v>0.56381837683232039</v>
      </c>
      <c r="E64" s="203">
        <f>(O64-L64)/P64</f>
        <v>1</v>
      </c>
      <c r="F64" s="203">
        <f>(O64-M64)/P64</f>
        <v>0.92491955666785852</v>
      </c>
      <c r="G64" s="203">
        <f>(O64-N64)/P64</f>
        <v>0.63174830175187702</v>
      </c>
      <c r="H64" s="203">
        <f>(O64-O64)/P64</f>
        <v>0</v>
      </c>
      <c r="I64" s="204"/>
      <c r="J64" s="205">
        <v>0.154</v>
      </c>
      <c r="K64" s="205">
        <v>0.15</v>
      </c>
      <c r="L64" s="205">
        <v>2.8000000000000001E-2</v>
      </c>
      <c r="M64" s="205">
        <v>4.9000000000000002E-2</v>
      </c>
      <c r="N64" s="206">
        <v>0.13100000000000001</v>
      </c>
      <c r="O64" s="207">
        <v>0.30769999999999997</v>
      </c>
      <c r="P64" s="198">
        <f>(O64-L64)/1</f>
        <v>0.27969999999999995</v>
      </c>
      <c r="Q64" s="198"/>
      <c r="R64" s="198"/>
      <c r="S64" s="199"/>
      <c r="T64" s="199"/>
      <c r="U64" s="199"/>
      <c r="V64" s="199"/>
      <c r="W64" s="199"/>
      <c r="X64" s="199"/>
      <c r="Y64" s="199"/>
      <c r="Z64" s="199"/>
      <c r="AA64" s="199"/>
    </row>
    <row r="65" spans="1:27" s="200" customFormat="1" ht="21.75" customHeight="1">
      <c r="A65" s="192"/>
      <c r="B65" s="193"/>
      <c r="C65" s="92">
        <v>0</v>
      </c>
      <c r="D65" s="92">
        <v>1</v>
      </c>
      <c r="E65" s="92">
        <v>0.68</v>
      </c>
      <c r="F65" s="92">
        <v>0.92</v>
      </c>
      <c r="G65" s="92">
        <v>0.95</v>
      </c>
      <c r="H65" s="321" t="s">
        <v>432</v>
      </c>
      <c r="I65" s="316"/>
      <c r="J65" s="196"/>
      <c r="K65" s="196"/>
      <c r="L65" s="196"/>
      <c r="M65" s="196"/>
      <c r="N65" s="317"/>
      <c r="O65" s="318"/>
      <c r="P65" s="198"/>
      <c r="Q65" s="198"/>
      <c r="R65" s="198"/>
      <c r="S65" s="199"/>
      <c r="T65" s="199"/>
      <c r="U65" s="199"/>
      <c r="V65" s="199"/>
      <c r="W65" s="199"/>
      <c r="X65" s="199"/>
      <c r="Y65" s="199"/>
      <c r="Z65" s="199"/>
      <c r="AA65" s="199"/>
    </row>
    <row r="66" spans="1:27" s="200" customFormat="1" ht="72" customHeight="1">
      <c r="A66" s="192"/>
      <c r="B66" s="315" t="s">
        <v>391</v>
      </c>
      <c r="C66" s="203">
        <f>(2459896.3-2459896.3)/P66</f>
        <v>0</v>
      </c>
      <c r="D66" s="203">
        <f>(2459896.3-263576.6)/P66</f>
        <v>0.90308667181767799</v>
      </c>
      <c r="E66" s="203">
        <f>(2459896.3-1371734)/P66</f>
        <v>0.44743252537618711</v>
      </c>
      <c r="F66" s="203">
        <f>(2459896.3-824427)/P66</f>
        <v>0.67247519885059881</v>
      </c>
      <c r="G66" s="203">
        <f>(2459896.3-668905)/P66</f>
        <v>0.73642301363112872</v>
      </c>
      <c r="H66" s="203">
        <f>(2459896.3-27882)/P66</f>
        <v>1</v>
      </c>
      <c r="I66" s="195"/>
      <c r="J66" s="204" t="s">
        <v>392</v>
      </c>
      <c r="K66" s="209" t="s">
        <v>393</v>
      </c>
      <c r="L66" s="210" t="s">
        <v>394</v>
      </c>
      <c r="M66" s="211" t="s">
        <v>186</v>
      </c>
      <c r="N66" s="212" t="s">
        <v>81</v>
      </c>
      <c r="O66" s="213" t="s">
        <v>82</v>
      </c>
      <c r="P66" s="198">
        <f>(2459896.3-27882)/1</f>
        <v>2432014.2999999998</v>
      </c>
      <c r="Q66" s="198"/>
      <c r="R66" s="198"/>
      <c r="S66" s="199"/>
      <c r="T66" s="199"/>
      <c r="U66" s="199"/>
      <c r="V66" s="199"/>
      <c r="W66" s="199"/>
      <c r="X66" s="199"/>
      <c r="Y66" s="199"/>
      <c r="Z66" s="199"/>
      <c r="AA66" s="199"/>
    </row>
    <row r="67" spans="1:27" s="200" customFormat="1" ht="30.75" customHeight="1">
      <c r="A67" s="192" t="s">
        <v>258</v>
      </c>
      <c r="B67" s="193" t="s">
        <v>83</v>
      </c>
      <c r="C67" s="41">
        <v>0.17</v>
      </c>
      <c r="D67" s="41">
        <v>0.17</v>
      </c>
      <c r="E67" s="26">
        <v>0.5</v>
      </c>
      <c r="F67" s="26">
        <v>1</v>
      </c>
      <c r="G67" s="26">
        <v>0.92</v>
      </c>
      <c r="H67" s="26">
        <v>0</v>
      </c>
      <c r="I67" s="195" t="s">
        <v>182</v>
      </c>
      <c r="J67" s="214" t="s">
        <v>395</v>
      </c>
      <c r="K67" s="215" t="s">
        <v>188</v>
      </c>
      <c r="L67" s="215" t="s">
        <v>189</v>
      </c>
      <c r="M67" s="216" t="s">
        <v>190</v>
      </c>
      <c r="N67" s="216" t="s">
        <v>191</v>
      </c>
      <c r="O67" s="216" t="s">
        <v>192</v>
      </c>
      <c r="P67" s="198"/>
      <c r="Q67" s="198"/>
      <c r="R67" s="198"/>
      <c r="S67" s="199"/>
      <c r="T67" s="199"/>
      <c r="U67" s="199"/>
      <c r="V67" s="199"/>
      <c r="W67" s="199"/>
      <c r="X67" s="199"/>
      <c r="Y67" s="199"/>
      <c r="Z67" s="199"/>
      <c r="AA67" s="199"/>
    </row>
    <row r="68" spans="1:27" s="200" customFormat="1">
      <c r="A68" s="201"/>
      <c r="B68" s="202"/>
      <c r="C68" s="217">
        <f>(440-288.9)/P68</f>
        <v>0.62958333333333338</v>
      </c>
      <c r="D68" s="217">
        <f>(440-400)/P68</f>
        <v>0.16666666666666666</v>
      </c>
      <c r="E68" s="218">
        <f>(440-408.8)/P68</f>
        <v>0.12999999999999995</v>
      </c>
      <c r="F68" s="218">
        <f>(440-200)/P68</f>
        <v>1</v>
      </c>
      <c r="G68" s="218">
        <f>(440-220)/P68</f>
        <v>0.91666666666666663</v>
      </c>
      <c r="H68" s="218">
        <f>(440-440)/P68</f>
        <v>0</v>
      </c>
      <c r="I68" s="195"/>
      <c r="J68" s="219" t="s">
        <v>396</v>
      </c>
      <c r="K68" s="220" t="s">
        <v>188</v>
      </c>
      <c r="L68" s="220" t="s">
        <v>397</v>
      </c>
      <c r="M68" s="221" t="s">
        <v>190</v>
      </c>
      <c r="N68" s="220" t="s">
        <v>191</v>
      </c>
      <c r="O68" s="222" t="s">
        <v>192</v>
      </c>
      <c r="P68" s="198">
        <f>440-200</f>
        <v>240</v>
      </c>
      <c r="Q68" s="198"/>
      <c r="R68" s="198"/>
      <c r="S68" s="199"/>
      <c r="T68" s="199"/>
      <c r="U68" s="199"/>
      <c r="V68" s="199"/>
      <c r="W68" s="199"/>
      <c r="X68" s="199"/>
      <c r="Y68" s="199"/>
      <c r="Z68" s="199"/>
      <c r="AA68" s="199"/>
    </row>
    <row r="69" spans="1:27" s="200" customFormat="1" ht="34.5" customHeight="1">
      <c r="A69" s="192" t="s">
        <v>258</v>
      </c>
      <c r="B69" s="193" t="s">
        <v>84</v>
      </c>
      <c r="C69" s="92">
        <v>0.54</v>
      </c>
      <c r="D69" s="92">
        <v>0.08</v>
      </c>
      <c r="E69" s="92">
        <v>1</v>
      </c>
      <c r="F69" s="92">
        <v>0</v>
      </c>
      <c r="G69" s="92">
        <v>0.03</v>
      </c>
      <c r="H69" s="92">
        <v>0</v>
      </c>
      <c r="I69" s="195" t="s">
        <v>182</v>
      </c>
      <c r="J69" s="223">
        <v>8</v>
      </c>
      <c r="K69" s="223">
        <v>1</v>
      </c>
      <c r="L69" s="223">
        <v>12</v>
      </c>
      <c r="M69" s="223">
        <v>0</v>
      </c>
      <c r="N69" s="223">
        <v>0.4</v>
      </c>
      <c r="O69" s="223">
        <v>0</v>
      </c>
      <c r="P69" s="198"/>
      <c r="Q69" s="198"/>
      <c r="R69" s="198"/>
      <c r="S69" s="199"/>
      <c r="T69" s="199"/>
      <c r="U69" s="199"/>
      <c r="V69" s="199"/>
      <c r="W69" s="199"/>
      <c r="X69" s="199"/>
      <c r="Y69" s="199"/>
      <c r="Z69" s="199"/>
      <c r="AA69" s="199"/>
    </row>
    <row r="70" spans="1:27" s="200" customFormat="1">
      <c r="A70" s="201"/>
      <c r="B70" s="202"/>
      <c r="C70" s="203">
        <f>(J70-M70)/P70</f>
        <v>0.38750000000000001</v>
      </c>
      <c r="D70" s="203">
        <f>(K70-M70)/P70</f>
        <v>0.1</v>
      </c>
      <c r="E70" s="203">
        <f>(L70-M70)/P70</f>
        <v>1</v>
      </c>
      <c r="F70" s="203">
        <v>0</v>
      </c>
      <c r="G70" s="203">
        <f>(N70-M70)/P70</f>
        <v>3.4375000000000003E-2</v>
      </c>
      <c r="H70" s="203">
        <f>(O70-M70)/P70</f>
        <v>0.9375</v>
      </c>
      <c r="I70" s="195"/>
      <c r="J70" s="204">
        <v>6.2</v>
      </c>
      <c r="K70" s="224">
        <v>1.6</v>
      </c>
      <c r="L70" s="225">
        <v>16</v>
      </c>
      <c r="M70" s="226">
        <v>0</v>
      </c>
      <c r="N70" s="226">
        <v>0.55000000000000004</v>
      </c>
      <c r="O70" s="227">
        <v>15</v>
      </c>
      <c r="P70" s="228">
        <f>L70-M70</f>
        <v>16</v>
      </c>
      <c r="Q70" s="198"/>
      <c r="R70" s="198"/>
      <c r="S70" s="199"/>
      <c r="T70" s="199"/>
      <c r="U70" s="199"/>
      <c r="V70" s="199"/>
      <c r="W70" s="199"/>
      <c r="X70" s="199"/>
      <c r="Y70" s="199"/>
      <c r="Z70" s="199"/>
      <c r="AA70" s="199"/>
    </row>
    <row r="71" spans="1:27" s="200" customFormat="1">
      <c r="A71" s="201"/>
      <c r="B71" s="202"/>
      <c r="C71" s="203"/>
      <c r="D71" s="203"/>
      <c r="E71" s="203"/>
      <c r="F71" s="203"/>
      <c r="G71" s="203"/>
      <c r="H71" s="203"/>
      <c r="I71" s="195"/>
      <c r="J71" s="204"/>
      <c r="K71" s="224"/>
      <c r="L71" s="225"/>
      <c r="M71" s="226"/>
      <c r="N71" s="226"/>
      <c r="O71" s="225"/>
      <c r="P71" s="228"/>
      <c r="Q71" s="198"/>
      <c r="R71" s="198"/>
      <c r="S71" s="199"/>
      <c r="T71" s="199"/>
      <c r="U71" s="199"/>
      <c r="V71" s="199"/>
      <c r="W71" s="199"/>
      <c r="X71" s="199"/>
      <c r="Y71" s="199"/>
      <c r="Z71" s="199"/>
      <c r="AA71" s="199"/>
    </row>
    <row r="72" spans="1:27" s="191" customFormat="1">
      <c r="A72" s="230" t="s">
        <v>194</v>
      </c>
      <c r="B72" s="231" t="s">
        <v>85</v>
      </c>
      <c r="C72" s="282"/>
      <c r="D72" s="282"/>
      <c r="E72" s="282"/>
      <c r="F72" s="282"/>
      <c r="G72" s="282"/>
      <c r="H72" s="282"/>
      <c r="I72" s="189"/>
      <c r="J72" s="232"/>
      <c r="K72" s="232"/>
      <c r="L72" s="232"/>
      <c r="M72" s="232"/>
      <c r="N72" s="232"/>
      <c r="O72" s="232"/>
      <c r="P72" s="190"/>
      <c r="Q72" s="190"/>
      <c r="R72" s="190"/>
    </row>
    <row r="73" spans="1:27" s="199" customFormat="1" ht="63" customHeight="1">
      <c r="A73" s="233" t="s">
        <v>258</v>
      </c>
      <c r="B73" s="193" t="s">
        <v>321</v>
      </c>
      <c r="C73" s="321" t="s">
        <v>432</v>
      </c>
      <c r="D73" s="92">
        <v>0.9</v>
      </c>
      <c r="E73" s="92">
        <v>1</v>
      </c>
      <c r="F73" s="92">
        <v>0</v>
      </c>
      <c r="G73" s="92">
        <v>0.21</v>
      </c>
      <c r="H73" s="92">
        <v>0.24</v>
      </c>
      <c r="I73" s="195" t="s">
        <v>182</v>
      </c>
      <c r="J73" s="234">
        <v>0.56379999999999997</v>
      </c>
      <c r="K73" s="235">
        <v>0.42859999999999998</v>
      </c>
      <c r="L73" s="235">
        <v>0.50860000000000005</v>
      </c>
      <c r="M73" s="235">
        <v>-0.29330000000000001</v>
      </c>
      <c r="N73" s="235">
        <v>-0.12540000000000001</v>
      </c>
      <c r="O73" s="235">
        <v>-0.1027</v>
      </c>
      <c r="P73" s="198"/>
      <c r="Q73" s="198"/>
      <c r="R73" s="198"/>
    </row>
    <row r="74" spans="1:27" s="199" customFormat="1">
      <c r="A74" s="236"/>
      <c r="B74" s="202"/>
      <c r="C74" s="203">
        <f>(J74-M74)/P74</f>
        <v>1</v>
      </c>
      <c r="D74" s="203">
        <f>(K74-M74)/P74</f>
        <v>0.83199327973118919</v>
      </c>
      <c r="E74" s="203">
        <f>(L74-M74)/P74</f>
        <v>0.9623184927397096</v>
      </c>
      <c r="F74" s="203">
        <f>(M74-M74)/P74</f>
        <v>0</v>
      </c>
      <c r="G74" s="203">
        <f>(N74-M74)/P74</f>
        <v>0.20148805952238089</v>
      </c>
      <c r="H74" s="203">
        <f>(O74-M74)/P74</f>
        <v>0.22872914916596662</v>
      </c>
      <c r="I74" s="195"/>
      <c r="J74" s="237">
        <v>0.54</v>
      </c>
      <c r="K74" s="238">
        <v>0.4</v>
      </c>
      <c r="L74" s="238">
        <v>0.50860000000000005</v>
      </c>
      <c r="M74" s="239">
        <v>-0.29330000000000001</v>
      </c>
      <c r="N74" s="238">
        <v>-0.12540000000000001</v>
      </c>
      <c r="O74" s="238">
        <v>-0.1027</v>
      </c>
      <c r="P74" s="198">
        <f>(J74-M74)/1</f>
        <v>0.83330000000000004</v>
      </c>
      <c r="Q74" s="198"/>
      <c r="R74" s="198"/>
    </row>
    <row r="75" spans="1:27" s="200" customFormat="1" ht="42">
      <c r="A75" s="192" t="s">
        <v>258</v>
      </c>
      <c r="B75" s="193" t="s">
        <v>322</v>
      </c>
      <c r="C75" s="92">
        <v>0.82</v>
      </c>
      <c r="D75" s="92">
        <v>0.7</v>
      </c>
      <c r="E75" s="92">
        <v>1</v>
      </c>
      <c r="F75" s="92">
        <v>0.42</v>
      </c>
      <c r="G75" s="92">
        <v>0</v>
      </c>
      <c r="H75" s="92">
        <v>0.94</v>
      </c>
      <c r="I75" s="195" t="s">
        <v>182</v>
      </c>
      <c r="J75" s="240">
        <v>8.8999999999999996E-2</v>
      </c>
      <c r="K75" s="241">
        <v>0.13</v>
      </c>
      <c r="L75" s="240">
        <v>1.0999999999999999E-2</v>
      </c>
      <c r="M75" s="240">
        <v>0.26</v>
      </c>
      <c r="N75" s="240">
        <v>0.439</v>
      </c>
      <c r="O75" s="240">
        <v>3.5000000000000003E-2</v>
      </c>
      <c r="P75" s="229"/>
      <c r="Q75" s="229"/>
      <c r="R75" s="229"/>
    </row>
    <row r="76" spans="1:27" s="200" customFormat="1">
      <c r="A76" s="201"/>
      <c r="B76" s="202"/>
      <c r="C76" s="203">
        <f>(O76-J76)/P76</f>
        <v>0.80025641025641037</v>
      </c>
      <c r="D76" s="203">
        <f>(O76-11.5%)/P76</f>
        <v>0.73076923076923084</v>
      </c>
      <c r="E76" s="203">
        <f>(O76-L76)/P76</f>
        <v>1</v>
      </c>
      <c r="F76" s="203">
        <f>(O76-M76)/P76</f>
        <v>0</v>
      </c>
      <c r="G76" s="203">
        <f>(O76-N76)/P76</f>
        <v>0.18205128205128207</v>
      </c>
      <c r="H76" s="203">
        <f>(O76-O76)/P76</f>
        <v>0</v>
      </c>
      <c r="I76" s="195"/>
      <c r="J76" s="242">
        <v>8.7900000000000006E-2</v>
      </c>
      <c r="K76" s="243" t="s">
        <v>398</v>
      </c>
      <c r="L76" s="242">
        <v>0.01</v>
      </c>
      <c r="M76" s="242">
        <v>0.4</v>
      </c>
      <c r="N76" s="242">
        <v>0.32900000000000001</v>
      </c>
      <c r="O76" s="244">
        <v>0.4</v>
      </c>
      <c r="P76" s="229">
        <f>(O76-L76)/1</f>
        <v>0.39</v>
      </c>
      <c r="Q76" s="229"/>
      <c r="R76" s="229"/>
    </row>
    <row r="77" spans="1:27" s="200" customFormat="1">
      <c r="A77" s="192" t="s">
        <v>258</v>
      </c>
      <c r="B77" s="193" t="s">
        <v>323</v>
      </c>
      <c r="C77" s="92">
        <v>0</v>
      </c>
      <c r="D77" s="92">
        <v>0.93</v>
      </c>
      <c r="E77" s="92">
        <v>0.56999999999999995</v>
      </c>
      <c r="F77" s="92">
        <v>0.92</v>
      </c>
      <c r="G77" s="92">
        <v>0.81</v>
      </c>
      <c r="H77" s="92">
        <v>1</v>
      </c>
      <c r="I77" s="195" t="s">
        <v>182</v>
      </c>
      <c r="J77" s="245">
        <v>33.299999999999997</v>
      </c>
      <c r="K77" s="194">
        <v>3.13</v>
      </c>
      <c r="L77" s="246">
        <v>14.8</v>
      </c>
      <c r="M77" s="245">
        <v>3.5</v>
      </c>
      <c r="N77" s="245">
        <v>7.1</v>
      </c>
      <c r="O77" s="245">
        <v>1</v>
      </c>
      <c r="P77" s="229"/>
      <c r="Q77" s="229"/>
      <c r="R77" s="229"/>
    </row>
    <row r="78" spans="1:27" s="200" customFormat="1">
      <c r="A78" s="201"/>
      <c r="B78" s="202"/>
      <c r="C78" s="203">
        <f>(J78-J78)/P78</f>
        <v>0</v>
      </c>
      <c r="D78" s="203">
        <f>(J78-K78)/P78</f>
        <v>0.89681774349083898</v>
      </c>
      <c r="E78" s="203">
        <f>(J78-L78)/P78</f>
        <v>0.70009643201542915</v>
      </c>
      <c r="F78" s="203">
        <f>(J78-M78)/P78</f>
        <v>0.89681774349083898</v>
      </c>
      <c r="G78" s="203">
        <f>(J78-N78)/P78</f>
        <v>0.72324011571841851</v>
      </c>
      <c r="H78" s="203">
        <f>(J78-O78)/P78</f>
        <v>1</v>
      </c>
      <c r="I78" s="195"/>
      <c r="J78" s="247">
        <v>31.4</v>
      </c>
      <c r="K78" s="248" t="s">
        <v>399</v>
      </c>
      <c r="L78" s="249">
        <v>9.6199999999999992</v>
      </c>
      <c r="M78" s="249">
        <v>3.5</v>
      </c>
      <c r="N78" s="250">
        <v>8.9</v>
      </c>
      <c r="O78" s="251">
        <v>0.28999999999999998</v>
      </c>
      <c r="P78" s="229">
        <f>(J78-O78)/1</f>
        <v>31.11</v>
      </c>
      <c r="Q78" s="229"/>
      <c r="R78" s="229"/>
    </row>
    <row r="79" spans="1:27" s="200" customFormat="1">
      <c r="A79" s="192" t="s">
        <v>258</v>
      </c>
      <c r="B79" s="193" t="s">
        <v>86</v>
      </c>
      <c r="C79" s="92">
        <v>0</v>
      </c>
      <c r="D79" s="92">
        <v>0.69</v>
      </c>
      <c r="E79" s="92">
        <v>0.11</v>
      </c>
      <c r="F79" s="92">
        <v>0.8</v>
      </c>
      <c r="G79" s="92">
        <v>0.89</v>
      </c>
      <c r="H79" s="92">
        <v>1</v>
      </c>
      <c r="I79" s="195" t="s">
        <v>182</v>
      </c>
      <c r="J79" s="245">
        <v>20.3</v>
      </c>
      <c r="K79" s="194">
        <v>8.4</v>
      </c>
      <c r="L79" s="245">
        <v>18.399999999999999</v>
      </c>
      <c r="M79" s="245">
        <v>6.5</v>
      </c>
      <c r="N79" s="245">
        <v>4.9000000000000004</v>
      </c>
      <c r="O79" s="245">
        <v>3</v>
      </c>
      <c r="P79" s="229"/>
      <c r="Q79" s="229"/>
      <c r="R79" s="229"/>
    </row>
    <row r="80" spans="1:27" s="200" customFormat="1">
      <c r="A80" s="201"/>
      <c r="B80" s="202"/>
      <c r="C80" s="203">
        <f>(L80-J80)/P80</f>
        <v>0.41775325977933797</v>
      </c>
      <c r="D80" s="203">
        <f>(L80-K80)/P80</f>
        <v>0.66399197592778336</v>
      </c>
      <c r="E80" s="203">
        <f>(L80-L80)/P80</f>
        <v>0</v>
      </c>
      <c r="F80" s="203">
        <f>(L80-M80)/P80</f>
        <v>0.7893681043129388</v>
      </c>
      <c r="G80" s="203">
        <f>(L80-N80)/P80</f>
        <v>0.86459378134403209</v>
      </c>
      <c r="H80" s="203">
        <f>(L80-O80)/P80</f>
        <v>1</v>
      </c>
      <c r="I80" s="195"/>
      <c r="J80" s="204">
        <v>13.91</v>
      </c>
      <c r="K80" s="252">
        <v>9</v>
      </c>
      <c r="L80" s="250">
        <v>22.24</v>
      </c>
      <c r="M80" s="249">
        <v>6.5</v>
      </c>
      <c r="N80" s="250">
        <v>5</v>
      </c>
      <c r="O80" s="251">
        <v>2.2999999999999998</v>
      </c>
      <c r="P80" s="229">
        <f>(L80-O80)/1</f>
        <v>19.939999999999998</v>
      </c>
      <c r="Q80" s="229"/>
      <c r="R80" s="229"/>
    </row>
    <row r="81" spans="1:39" s="200" customFormat="1">
      <c r="A81" s="192" t="s">
        <v>258</v>
      </c>
      <c r="B81" s="193" t="s">
        <v>87</v>
      </c>
      <c r="C81" s="92">
        <v>0.25</v>
      </c>
      <c r="D81" s="92">
        <v>0</v>
      </c>
      <c r="E81" s="92">
        <v>1</v>
      </c>
      <c r="F81" s="92">
        <v>0.96</v>
      </c>
      <c r="G81" s="92">
        <v>0</v>
      </c>
      <c r="H81" s="92">
        <v>0.03</v>
      </c>
      <c r="I81" s="195" t="s">
        <v>182</v>
      </c>
      <c r="J81" s="196">
        <v>0.17599999999999999</v>
      </c>
      <c r="K81" s="197">
        <v>0.1</v>
      </c>
      <c r="L81" s="196">
        <v>0.41</v>
      </c>
      <c r="M81" s="253" t="s">
        <v>135</v>
      </c>
      <c r="N81" s="254" t="s">
        <v>136</v>
      </c>
      <c r="O81" s="254">
        <v>0.108</v>
      </c>
      <c r="P81" s="198"/>
      <c r="Q81" s="198"/>
      <c r="R81" s="198"/>
      <c r="S81" s="199"/>
      <c r="T81" s="199"/>
      <c r="U81" s="199"/>
      <c r="V81" s="199"/>
      <c r="W81" s="199"/>
      <c r="X81" s="199"/>
      <c r="Y81" s="199"/>
      <c r="Z81" s="199"/>
      <c r="AA81" s="199"/>
      <c r="AB81" s="199"/>
      <c r="AC81" s="199"/>
      <c r="AD81" s="199"/>
      <c r="AE81" s="199"/>
      <c r="AF81" s="199"/>
      <c r="AG81" s="199"/>
      <c r="AH81" s="199"/>
      <c r="AI81" s="199"/>
      <c r="AJ81" s="199"/>
      <c r="AK81" s="199"/>
      <c r="AL81" s="199"/>
      <c r="AM81" s="199"/>
    </row>
    <row r="82" spans="1:39" s="200" customFormat="1">
      <c r="A82" s="201"/>
      <c r="B82" s="202"/>
      <c r="C82" s="203">
        <f>(17.6%-N82)/P82</f>
        <v>0.25418060200668896</v>
      </c>
      <c r="D82" s="203">
        <f>(K82-N82)/P82</f>
        <v>0</v>
      </c>
      <c r="E82" s="203">
        <f>(L82-N82)/P82</f>
        <v>0.96989966555183948</v>
      </c>
      <c r="F82" s="203">
        <f>(M82-N82)/P82</f>
        <v>1</v>
      </c>
      <c r="G82" s="203">
        <f>(N82-N82)/P82</f>
        <v>0</v>
      </c>
      <c r="H82" s="203">
        <f>(O82-N82)/P82</f>
        <v>2.6755852842809336E-2</v>
      </c>
      <c r="I82" s="195"/>
      <c r="J82" s="205" t="s">
        <v>400</v>
      </c>
      <c r="K82" s="255">
        <v>0.1</v>
      </c>
      <c r="L82" s="205">
        <v>0.39</v>
      </c>
      <c r="M82" s="205">
        <v>0.39900000000000002</v>
      </c>
      <c r="N82" s="205">
        <v>0.1</v>
      </c>
      <c r="O82" s="256">
        <v>0.108</v>
      </c>
      <c r="P82" s="198">
        <f>(M82-N82)/1</f>
        <v>0.29900000000000004</v>
      </c>
      <c r="Q82" s="198"/>
      <c r="R82" s="198"/>
      <c r="S82" s="199"/>
      <c r="T82" s="199"/>
      <c r="U82" s="199"/>
      <c r="V82" s="199"/>
      <c r="W82" s="199"/>
      <c r="X82" s="199"/>
      <c r="Y82" s="199"/>
      <c r="Z82" s="199"/>
      <c r="AA82" s="199"/>
      <c r="AB82" s="199"/>
      <c r="AC82" s="199"/>
      <c r="AD82" s="199"/>
      <c r="AE82" s="199"/>
      <c r="AF82" s="199"/>
      <c r="AG82" s="199"/>
      <c r="AH82" s="199"/>
      <c r="AI82" s="199"/>
      <c r="AJ82" s="199"/>
      <c r="AK82" s="199"/>
      <c r="AL82" s="199"/>
      <c r="AM82" s="199"/>
    </row>
    <row r="83" spans="1:39" s="200" customFormat="1" ht="28">
      <c r="A83" s="192" t="s">
        <v>258</v>
      </c>
      <c r="B83" s="193" t="s">
        <v>88</v>
      </c>
      <c r="C83" s="92">
        <v>0.24</v>
      </c>
      <c r="D83" s="92">
        <v>0</v>
      </c>
      <c r="E83" s="92">
        <v>0.57999999999999996</v>
      </c>
      <c r="F83" s="92">
        <v>0.46</v>
      </c>
      <c r="G83" s="92">
        <v>0.88</v>
      </c>
      <c r="H83" s="92">
        <v>1</v>
      </c>
      <c r="I83" s="195" t="s">
        <v>182</v>
      </c>
      <c r="J83" s="196">
        <v>5.7000000000000002E-2</v>
      </c>
      <c r="K83" s="196">
        <v>4.2999999999999997E-2</v>
      </c>
      <c r="L83" s="196">
        <v>7.6999999999999999E-2</v>
      </c>
      <c r="M83" s="254">
        <v>7.0000000000000007E-2</v>
      </c>
      <c r="N83" s="254">
        <v>9.5000000000000001E-2</v>
      </c>
      <c r="O83" s="254">
        <v>0.10199999999999999</v>
      </c>
      <c r="P83" s="198"/>
      <c r="Q83" s="198"/>
      <c r="R83" s="198"/>
      <c r="S83" s="199"/>
      <c r="T83" s="199"/>
      <c r="U83" s="199"/>
      <c r="V83" s="199"/>
      <c r="W83" s="199"/>
      <c r="X83" s="199"/>
      <c r="Y83" s="199"/>
      <c r="Z83" s="199"/>
      <c r="AA83" s="199"/>
      <c r="AB83" s="199"/>
      <c r="AC83" s="199"/>
      <c r="AD83" s="199"/>
      <c r="AE83" s="199"/>
      <c r="AF83" s="199"/>
      <c r="AG83" s="199"/>
      <c r="AH83" s="199"/>
      <c r="AI83" s="199"/>
      <c r="AJ83" s="199"/>
      <c r="AK83" s="199"/>
      <c r="AL83" s="199"/>
      <c r="AM83" s="199"/>
    </row>
    <row r="84" spans="1:39" s="200" customFormat="1">
      <c r="A84" s="201"/>
      <c r="B84" s="202"/>
      <c r="C84" s="203">
        <f>(J84-K84)/P84</f>
        <v>0.20253164556962025</v>
      </c>
      <c r="D84" s="203">
        <f>(K84-K84)/P84</f>
        <v>0</v>
      </c>
      <c r="E84" s="203">
        <f>(L84-K84)/P84</f>
        <v>0.4050632911392405</v>
      </c>
      <c r="F84" s="203">
        <f>(M84-K84)/P84</f>
        <v>0.32911392405063283</v>
      </c>
      <c r="G84" s="203">
        <f>(N84-K84)/P84</f>
        <v>1</v>
      </c>
      <c r="H84" s="203">
        <f>(O84-K84)/P84</f>
        <v>0.72151898734177211</v>
      </c>
      <c r="I84" s="195"/>
      <c r="J84" s="205">
        <v>6.0999999999999999E-2</v>
      </c>
      <c r="K84" s="257">
        <v>4.4999999999999998E-2</v>
      </c>
      <c r="L84" s="205">
        <v>7.6999999999999999E-2</v>
      </c>
      <c r="M84" s="205">
        <v>7.0999999999999994E-2</v>
      </c>
      <c r="N84" s="205">
        <v>0.124</v>
      </c>
      <c r="O84" s="258">
        <v>0.10199999999999999</v>
      </c>
      <c r="P84" s="198">
        <f>(N84-K84)/1</f>
        <v>7.9000000000000001E-2</v>
      </c>
      <c r="Q84" s="198"/>
      <c r="R84" s="198"/>
      <c r="S84" s="199"/>
      <c r="T84" s="199"/>
      <c r="U84" s="199"/>
      <c r="V84" s="199"/>
      <c r="W84" s="199"/>
      <c r="X84" s="199"/>
      <c r="Y84" s="199"/>
      <c r="Z84" s="199"/>
      <c r="AA84" s="199"/>
      <c r="AB84" s="199"/>
      <c r="AC84" s="199"/>
      <c r="AD84" s="199"/>
      <c r="AE84" s="199"/>
      <c r="AF84" s="199"/>
      <c r="AG84" s="199"/>
      <c r="AH84" s="199"/>
      <c r="AI84" s="199"/>
      <c r="AJ84" s="199"/>
      <c r="AK84" s="199"/>
      <c r="AL84" s="199"/>
      <c r="AM84" s="199"/>
    </row>
    <row r="85" spans="1:39" s="200" customFormat="1">
      <c r="A85" s="192" t="s">
        <v>258</v>
      </c>
      <c r="B85" s="193" t="s">
        <v>89</v>
      </c>
      <c r="C85" s="92">
        <v>0</v>
      </c>
      <c r="D85" s="92">
        <v>0.82</v>
      </c>
      <c r="E85" s="92">
        <v>1</v>
      </c>
      <c r="F85" s="92">
        <v>0.64</v>
      </c>
      <c r="G85" s="92">
        <v>0.36</v>
      </c>
      <c r="H85" s="92">
        <v>0.55000000000000004</v>
      </c>
      <c r="I85" s="195" t="s">
        <v>182</v>
      </c>
      <c r="J85" s="196">
        <v>0.57499999999999996</v>
      </c>
      <c r="K85" s="196">
        <v>0.26</v>
      </c>
      <c r="L85" s="196">
        <v>0.193</v>
      </c>
      <c r="M85" s="196">
        <v>0.33</v>
      </c>
      <c r="N85" s="196">
        <v>0.437</v>
      </c>
      <c r="O85" s="196">
        <v>0.36399999999999999</v>
      </c>
      <c r="P85" s="198"/>
      <c r="Q85" s="198"/>
      <c r="R85" s="198"/>
      <c r="S85" s="199"/>
      <c r="T85" s="199"/>
      <c r="U85" s="199"/>
      <c r="V85" s="199"/>
      <c r="W85" s="199"/>
      <c r="X85" s="199"/>
      <c r="Y85" s="199"/>
      <c r="Z85" s="199"/>
      <c r="AA85" s="199"/>
      <c r="AB85" s="199"/>
      <c r="AC85" s="199"/>
      <c r="AD85" s="199"/>
      <c r="AE85" s="199"/>
      <c r="AF85" s="199"/>
      <c r="AG85" s="199"/>
      <c r="AH85" s="199"/>
      <c r="AI85" s="199"/>
      <c r="AJ85" s="199"/>
      <c r="AK85" s="199"/>
      <c r="AL85" s="199"/>
      <c r="AM85" s="199"/>
    </row>
    <row r="86" spans="1:39" s="200" customFormat="1">
      <c r="A86" s="201"/>
      <c r="B86" s="202"/>
      <c r="C86" s="203">
        <f>(J86-J86)/P86</f>
        <v>0</v>
      </c>
      <c r="D86" s="203">
        <f>(J86-K86)/P86</f>
        <v>0.93197278911564641</v>
      </c>
      <c r="E86" s="203">
        <f>(J86-L86)/P86</f>
        <v>1</v>
      </c>
      <c r="F86" s="203">
        <f>(J86-M86)/P86</f>
        <v>0.82993197278911568</v>
      </c>
      <c r="G86" s="203">
        <f>(J86-N86)/P86</f>
        <v>0.52380952380952384</v>
      </c>
      <c r="H86" s="203">
        <f>(J86-O86)/P86</f>
        <v>0.7142857142857143</v>
      </c>
      <c r="I86" s="195"/>
      <c r="J86" s="205">
        <v>0.57399999999999995</v>
      </c>
      <c r="K86" s="205">
        <v>0.3</v>
      </c>
      <c r="L86" s="205">
        <v>0.28000000000000003</v>
      </c>
      <c r="M86" s="205">
        <v>0.33</v>
      </c>
      <c r="N86" s="205">
        <v>0.42</v>
      </c>
      <c r="O86" s="259">
        <v>0.36399999999999999</v>
      </c>
      <c r="P86" s="198">
        <f>(J86-L86)/1</f>
        <v>0.29399999999999993</v>
      </c>
      <c r="Q86" s="198"/>
      <c r="R86" s="198"/>
      <c r="S86" s="199"/>
      <c r="T86" s="199"/>
      <c r="U86" s="199"/>
      <c r="V86" s="199"/>
      <c r="W86" s="199"/>
      <c r="X86" s="199"/>
      <c r="Y86" s="199"/>
      <c r="Z86" s="199"/>
      <c r="AA86" s="199"/>
      <c r="AB86" s="199"/>
      <c r="AC86" s="199"/>
      <c r="AD86" s="199"/>
      <c r="AE86" s="199"/>
      <c r="AF86" s="199"/>
      <c r="AG86" s="199"/>
      <c r="AH86" s="199"/>
      <c r="AI86" s="199"/>
      <c r="AJ86" s="199"/>
      <c r="AK86" s="199"/>
      <c r="AL86" s="199"/>
      <c r="AM86" s="199"/>
    </row>
    <row r="87" spans="1:39" s="200" customFormat="1">
      <c r="A87" s="192" t="s">
        <v>258</v>
      </c>
      <c r="B87" s="32" t="s">
        <v>90</v>
      </c>
      <c r="C87" s="92">
        <v>1</v>
      </c>
      <c r="D87" s="92">
        <v>0.51</v>
      </c>
      <c r="E87" s="92">
        <v>0.48</v>
      </c>
      <c r="F87" s="92">
        <v>0</v>
      </c>
      <c r="G87" s="92">
        <v>0.99</v>
      </c>
      <c r="H87" s="92">
        <v>0.67</v>
      </c>
      <c r="I87" s="195" t="s">
        <v>182</v>
      </c>
      <c r="J87" s="292" t="s">
        <v>137</v>
      </c>
      <c r="K87" s="208" t="s">
        <v>138</v>
      </c>
      <c r="L87" s="208" t="s">
        <v>401</v>
      </c>
      <c r="M87" s="253" t="s">
        <v>140</v>
      </c>
      <c r="N87" s="253" t="s">
        <v>141</v>
      </c>
      <c r="O87" s="253" t="s">
        <v>142</v>
      </c>
      <c r="P87" s="198"/>
      <c r="Q87" s="198"/>
      <c r="R87" s="198"/>
      <c r="S87" s="199"/>
      <c r="T87" s="199"/>
      <c r="U87" s="199"/>
      <c r="V87" s="199"/>
      <c r="W87" s="199"/>
      <c r="X87" s="199"/>
      <c r="Y87" s="199"/>
    </row>
    <row r="88" spans="1:39" s="200" customFormat="1">
      <c r="A88" s="201"/>
      <c r="B88" s="202"/>
      <c r="C88" s="203">
        <f>(4.9-J88)/P88</f>
        <v>1</v>
      </c>
      <c r="D88" s="203">
        <f>(4.9-K88)/P88</f>
        <v>0.44186046511627908</v>
      </c>
      <c r="E88" s="203">
        <f>(4.9-2.67)/P88</f>
        <v>0.51860465116279075</v>
      </c>
      <c r="F88" s="203">
        <f>(4.9-4.9)/P88</f>
        <v>0</v>
      </c>
      <c r="G88" s="203">
        <f>(4.9-0.8)/P88</f>
        <v>0.95348837209302317</v>
      </c>
      <c r="H88" s="203">
        <f>(4.9-2.1)/P88</f>
        <v>0.65116279069767435</v>
      </c>
      <c r="I88" s="195"/>
      <c r="J88" s="249">
        <v>0.6</v>
      </c>
      <c r="K88" s="260">
        <v>3</v>
      </c>
      <c r="L88" s="261" t="s">
        <v>402</v>
      </c>
      <c r="M88" s="210" t="s">
        <v>91</v>
      </c>
      <c r="N88" s="210" t="s">
        <v>141</v>
      </c>
      <c r="O88" s="251" t="s">
        <v>142</v>
      </c>
      <c r="P88" s="198">
        <f>4.9-0.6</f>
        <v>4.3000000000000007</v>
      </c>
      <c r="Q88" s="198"/>
      <c r="R88" s="198"/>
      <c r="S88" s="199"/>
      <c r="T88" s="199"/>
      <c r="U88" s="199"/>
      <c r="V88" s="199"/>
      <c r="W88" s="199"/>
      <c r="X88" s="199"/>
      <c r="Y88" s="199"/>
    </row>
    <row r="89" spans="1:39" s="200" customFormat="1">
      <c r="A89" s="192"/>
      <c r="B89" s="193"/>
      <c r="C89" s="194"/>
      <c r="D89" s="194"/>
      <c r="E89" s="194"/>
      <c r="F89" s="194"/>
      <c r="G89" s="194"/>
      <c r="H89" s="194"/>
      <c r="I89" s="195"/>
      <c r="J89" s="262"/>
      <c r="K89" s="262"/>
      <c r="L89" s="262"/>
      <c r="M89" s="263"/>
      <c r="N89" s="263"/>
      <c r="O89" s="263"/>
      <c r="P89" s="198"/>
      <c r="Q89" s="198"/>
      <c r="R89" s="198"/>
      <c r="S89" s="199"/>
      <c r="T89" s="199"/>
      <c r="U89" s="199"/>
      <c r="V89" s="199"/>
      <c r="W89" s="199"/>
      <c r="X89" s="199"/>
      <c r="Y89" s="199"/>
    </row>
    <row r="90" spans="1:39">
      <c r="A90" s="98"/>
      <c r="B90" s="16"/>
      <c r="C90" s="89"/>
      <c r="D90" s="89"/>
      <c r="J90" s="60"/>
      <c r="K90" s="60"/>
      <c r="L90" s="60"/>
      <c r="M90" s="60"/>
      <c r="N90" s="60"/>
      <c r="O90" s="60"/>
      <c r="P90" s="55"/>
      <c r="Q90" s="55"/>
      <c r="R90" s="55"/>
    </row>
  </sheetData>
  <sheetProtection selectLockedCells="1" selectUnlockedCells="1"/>
  <mergeCells count="4">
    <mergeCell ref="B2:H2"/>
    <mergeCell ref="J2:O2"/>
    <mergeCell ref="A60:B60"/>
    <mergeCell ref="A5:B5"/>
  </mergeCells>
  <phoneticPr fontId="0" type="noConversion"/>
  <pageMargins left="0.7" right="0.7" top="0.78749999999999998" bottom="0.78749999999999998" header="0.51180555555555551" footer="0.51180555555555551"/>
  <pageSetup paperSize="9" firstPageNumber="0" orientation="portrait" horizontalDpi="300" verticalDpi="300"/>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5"/>
  <sheetViews>
    <sheetView zoomScale="72" zoomScaleNormal="75" zoomScalePageLayoutView="75" workbookViewId="0">
      <pane ySplit="4" topLeftCell="A5" activePane="bottomLeft" state="frozen"/>
      <selection pane="bottomLeft" activeCell="F8" sqref="F8"/>
    </sheetView>
  </sheetViews>
  <sheetFormatPr baseColWidth="10" defaultColWidth="8.83203125" defaultRowHeight="14" x14ac:dyDescent="0"/>
  <cols>
    <col min="1" max="1" width="7.5" style="94" customWidth="1"/>
    <col min="2" max="2" width="31" style="1" customWidth="1"/>
    <col min="3" max="3" width="15.1640625" style="87" customWidth="1"/>
    <col min="4" max="4" width="15.6640625" style="87" customWidth="1"/>
    <col min="5" max="5" width="13.83203125" style="87" customWidth="1"/>
    <col min="6" max="6" width="11.6640625" style="87" customWidth="1"/>
    <col min="7" max="8" width="12.5" style="87" customWidth="1"/>
    <col min="9" max="9" width="16.6640625" style="118" customWidth="1"/>
    <col min="10" max="10" width="21.6640625" style="108" customWidth="1"/>
    <col min="11" max="12" width="21.6640625" style="2" customWidth="1"/>
    <col min="13" max="13" width="21.6640625" style="3" customWidth="1"/>
    <col min="14" max="15" width="21.6640625" style="2" customWidth="1"/>
  </cols>
  <sheetData>
    <row r="1" spans="1:19">
      <c r="A1" s="94" t="s">
        <v>248</v>
      </c>
      <c r="B1" s="4" t="s">
        <v>249</v>
      </c>
      <c r="C1" s="5" t="s">
        <v>250</v>
      </c>
      <c r="D1" s="5" t="s">
        <v>251</v>
      </c>
      <c r="E1" s="5" t="s">
        <v>252</v>
      </c>
      <c r="F1" s="5" t="s">
        <v>253</v>
      </c>
      <c r="G1" s="5" t="s">
        <v>254</v>
      </c>
      <c r="H1" s="5" t="s">
        <v>255</v>
      </c>
      <c r="I1" s="115" t="s">
        <v>256</v>
      </c>
      <c r="J1" s="109" t="s">
        <v>250</v>
      </c>
      <c r="K1" s="109" t="s">
        <v>251</v>
      </c>
      <c r="L1" s="109" t="s">
        <v>252</v>
      </c>
      <c r="M1" s="109" t="s">
        <v>253</v>
      </c>
      <c r="N1" s="109" t="s">
        <v>254</v>
      </c>
      <c r="O1" s="109" t="s">
        <v>255</v>
      </c>
      <c r="P1" s="6"/>
    </row>
    <row r="2" spans="1:19" s="7" customFormat="1" ht="21" customHeight="1">
      <c r="A2" s="95"/>
      <c r="B2" s="322" t="s">
        <v>257</v>
      </c>
      <c r="C2" s="322"/>
      <c r="D2" s="322"/>
      <c r="E2" s="322"/>
      <c r="F2" s="322"/>
      <c r="G2" s="322"/>
      <c r="H2" s="322"/>
      <c r="I2" s="116"/>
      <c r="J2" s="323"/>
      <c r="K2" s="323"/>
      <c r="L2" s="323"/>
      <c r="M2" s="323"/>
      <c r="N2" s="323"/>
      <c r="O2" s="323"/>
      <c r="P2" s="8"/>
    </row>
    <row r="3" spans="1:19" s="117" customFormat="1" ht="20">
      <c r="A3" s="125"/>
      <c r="B3" s="126"/>
      <c r="C3" s="127"/>
      <c r="D3" s="127"/>
      <c r="E3" s="130" t="s">
        <v>42</v>
      </c>
      <c r="F3" s="127"/>
      <c r="G3" s="127"/>
      <c r="H3" s="127"/>
      <c r="J3" s="128"/>
      <c r="K3" s="130" t="s">
        <v>42</v>
      </c>
      <c r="L3" s="128"/>
      <c r="M3" s="128"/>
      <c r="N3" s="128"/>
      <c r="O3" s="128"/>
      <c r="P3" s="129"/>
    </row>
    <row r="4" spans="1:19" s="113" customFormat="1" ht="38.25" customHeight="1">
      <c r="A4" s="20" t="s">
        <v>110</v>
      </c>
      <c r="B4" s="21" t="s">
        <v>111</v>
      </c>
      <c r="C4" s="112">
        <f t="shared" ref="C4:H4" si="0">AVERAGE(C5,C21,C28,C36,C47,C56)</f>
        <v>0.49976851851851861</v>
      </c>
      <c r="D4" s="112">
        <f t="shared" si="0"/>
        <v>0.62381944444444437</v>
      </c>
      <c r="E4" s="112">
        <f t="shared" si="0"/>
        <v>0.5509722222222222</v>
      </c>
      <c r="F4" s="112">
        <f t="shared" si="0"/>
        <v>0.45305555555555554</v>
      </c>
      <c r="G4" s="112">
        <f t="shared" si="0"/>
        <v>0.52467592592592593</v>
      </c>
      <c r="H4" s="112">
        <f t="shared" si="0"/>
        <v>0.43590277777777775</v>
      </c>
      <c r="I4" s="121"/>
      <c r="J4" s="63"/>
      <c r="K4" s="63"/>
      <c r="L4" s="63"/>
      <c r="M4" s="63"/>
      <c r="N4" s="63"/>
      <c r="O4" s="63"/>
      <c r="P4" s="114"/>
      <c r="Q4" s="114"/>
      <c r="R4" s="114"/>
    </row>
    <row r="5" spans="1:19" s="24" customFormat="1">
      <c r="A5" s="20" t="s">
        <v>112</v>
      </c>
      <c r="B5" s="23" t="s">
        <v>113</v>
      </c>
      <c r="C5" s="52">
        <f t="shared" ref="C5:H5" si="1">AVERAGE(C6,C8,C10,C12,C14,C19)</f>
        <v>0.71111111111111114</v>
      </c>
      <c r="D5" s="52">
        <f t="shared" si="1"/>
        <v>0.71666666666666667</v>
      </c>
      <c r="E5" s="52">
        <f t="shared" si="1"/>
        <v>0.48</v>
      </c>
      <c r="F5" s="52">
        <f t="shared" si="1"/>
        <v>0.6</v>
      </c>
      <c r="G5" s="52">
        <f t="shared" si="1"/>
        <v>0.75555555555555554</v>
      </c>
      <c r="H5" s="52">
        <f t="shared" si="1"/>
        <v>0.3666666666666667</v>
      </c>
      <c r="I5" s="122"/>
      <c r="J5" s="53"/>
      <c r="K5" s="53"/>
      <c r="L5" s="53"/>
      <c r="M5" s="53"/>
      <c r="N5" s="53"/>
      <c r="O5" s="53"/>
      <c r="P5" s="71"/>
      <c r="Q5" s="71"/>
      <c r="R5" s="71"/>
    </row>
    <row r="6" spans="1:19" s="28" customFormat="1" ht="147" customHeight="1">
      <c r="A6" s="99" t="s">
        <v>258</v>
      </c>
      <c r="B6" s="11" t="s">
        <v>43</v>
      </c>
      <c r="C6" s="25">
        <v>1</v>
      </c>
      <c r="D6" s="25">
        <v>0.7</v>
      </c>
      <c r="E6" s="25">
        <v>0.5</v>
      </c>
      <c r="F6" s="26">
        <v>0</v>
      </c>
      <c r="G6" s="27">
        <v>0.8</v>
      </c>
      <c r="H6" s="25">
        <v>0.1</v>
      </c>
      <c r="I6" s="123" t="s">
        <v>260</v>
      </c>
      <c r="J6" s="69" t="s">
        <v>114</v>
      </c>
      <c r="K6" s="69" t="s">
        <v>115</v>
      </c>
      <c r="L6" s="69" t="s">
        <v>116</v>
      </c>
      <c r="M6" s="69" t="s">
        <v>117</v>
      </c>
      <c r="N6" s="69" t="s">
        <v>118</v>
      </c>
      <c r="O6" s="69" t="s">
        <v>119</v>
      </c>
      <c r="P6" s="72"/>
      <c r="Q6" s="72"/>
      <c r="R6" s="72"/>
    </row>
    <row r="7" spans="1:19" s="28" customFormat="1">
      <c r="A7" s="99"/>
      <c r="B7" s="11"/>
      <c r="C7" s="25"/>
      <c r="D7" s="25"/>
      <c r="E7" s="25"/>
      <c r="F7" s="26"/>
      <c r="G7" s="27"/>
      <c r="H7" s="25"/>
      <c r="I7" s="123"/>
      <c r="J7" s="69"/>
      <c r="K7" s="69"/>
      <c r="L7" s="69"/>
      <c r="M7" s="69"/>
      <c r="N7" s="34"/>
      <c r="O7" s="34"/>
      <c r="P7" s="72"/>
      <c r="Q7" s="72"/>
      <c r="R7" s="72"/>
    </row>
    <row r="8" spans="1:19" s="28" customFormat="1" ht="161.25" customHeight="1">
      <c r="A8" s="99" t="s">
        <v>258</v>
      </c>
      <c r="B8" s="11" t="s">
        <v>44</v>
      </c>
      <c r="C8" s="25">
        <v>1</v>
      </c>
      <c r="D8" s="25">
        <v>0.7</v>
      </c>
      <c r="E8" s="25">
        <v>0</v>
      </c>
      <c r="F8" s="25">
        <v>0.8</v>
      </c>
      <c r="G8" s="27">
        <v>0.9</v>
      </c>
      <c r="H8" s="25">
        <v>0.5</v>
      </c>
      <c r="I8" s="123" t="s">
        <v>260</v>
      </c>
      <c r="J8" s="69" t="s">
        <v>120</v>
      </c>
      <c r="K8" s="69" t="s">
        <v>121</v>
      </c>
      <c r="L8" s="69" t="s">
        <v>122</v>
      </c>
      <c r="M8" s="69" t="s">
        <v>123</v>
      </c>
      <c r="N8" s="69" t="s">
        <v>76</v>
      </c>
      <c r="O8" s="69" t="s">
        <v>68</v>
      </c>
      <c r="P8" s="72"/>
      <c r="Q8" s="72"/>
      <c r="R8" s="72"/>
    </row>
    <row r="9" spans="1:19" s="28" customFormat="1">
      <c r="A9" s="100"/>
      <c r="B9" s="11"/>
      <c r="C9" s="25"/>
      <c r="D9" s="25"/>
      <c r="E9" s="25"/>
      <c r="F9" s="25"/>
      <c r="G9" s="27"/>
      <c r="H9" s="25"/>
      <c r="I9" s="123"/>
      <c r="J9" s="69"/>
      <c r="K9" s="69"/>
      <c r="L9" s="69"/>
      <c r="M9" s="69"/>
      <c r="N9" s="73"/>
      <c r="O9" s="34"/>
      <c r="P9" s="72"/>
      <c r="Q9" s="72"/>
      <c r="R9" s="72"/>
    </row>
    <row r="10" spans="1:19" s="28" customFormat="1" ht="84.75" customHeight="1">
      <c r="A10" s="99" t="s">
        <v>258</v>
      </c>
      <c r="B10" s="11" t="s">
        <v>45</v>
      </c>
      <c r="C10" s="26">
        <v>0.7</v>
      </c>
      <c r="D10" s="25">
        <v>0.1</v>
      </c>
      <c r="E10" s="25">
        <v>0.5</v>
      </c>
      <c r="F10" s="26">
        <v>0.5</v>
      </c>
      <c r="G10" s="27">
        <v>0.8</v>
      </c>
      <c r="H10" s="25">
        <v>0</v>
      </c>
      <c r="I10" s="123" t="s">
        <v>260</v>
      </c>
      <c r="J10" s="69" t="s">
        <v>69</v>
      </c>
      <c r="K10" s="34" t="s">
        <v>70</v>
      </c>
      <c r="L10" s="69" t="s">
        <v>71</v>
      </c>
      <c r="M10" s="69" t="s">
        <v>72</v>
      </c>
      <c r="N10" s="69" t="s">
        <v>73</v>
      </c>
      <c r="O10" s="69" t="s">
        <v>262</v>
      </c>
      <c r="P10" s="72"/>
      <c r="Q10" s="72"/>
      <c r="R10" s="72"/>
    </row>
    <row r="11" spans="1:19" s="28" customFormat="1">
      <c r="A11" s="100"/>
      <c r="B11" s="11"/>
      <c r="C11" s="90"/>
      <c r="D11" s="25"/>
      <c r="E11" s="90"/>
      <c r="F11" s="90"/>
      <c r="G11" s="90"/>
      <c r="H11" s="90"/>
      <c r="I11" s="123"/>
      <c r="J11" s="69"/>
      <c r="K11" s="34"/>
      <c r="L11" s="34"/>
      <c r="M11" s="69"/>
      <c r="N11" s="34"/>
      <c r="O11" s="34"/>
      <c r="P11" s="72"/>
      <c r="Q11" s="72"/>
      <c r="R11" s="72"/>
    </row>
    <row r="12" spans="1:19" s="29" customFormat="1" ht="219" customHeight="1">
      <c r="A12" s="101" t="s">
        <v>258</v>
      </c>
      <c r="B12" s="11" t="s">
        <v>74</v>
      </c>
      <c r="C12" s="26">
        <v>0.9</v>
      </c>
      <c r="D12" s="26">
        <v>0.8</v>
      </c>
      <c r="E12" s="26">
        <v>0.68</v>
      </c>
      <c r="F12" s="26">
        <v>0.6</v>
      </c>
      <c r="G12" s="26">
        <v>0.7</v>
      </c>
      <c r="H12" s="26">
        <v>0.6</v>
      </c>
      <c r="I12" s="124" t="s">
        <v>203</v>
      </c>
      <c r="J12" s="34" t="s">
        <v>75</v>
      </c>
      <c r="K12" s="34" t="s">
        <v>158</v>
      </c>
      <c r="L12" s="34" t="s">
        <v>159</v>
      </c>
      <c r="M12" s="34" t="s">
        <v>160</v>
      </c>
      <c r="N12" s="35" t="s">
        <v>77</v>
      </c>
      <c r="O12" s="34" t="s">
        <v>161</v>
      </c>
      <c r="P12" s="74"/>
      <c r="Q12" s="74"/>
      <c r="R12" s="74"/>
      <c r="S12" s="31"/>
    </row>
    <row r="13" spans="1:19" s="29" customFormat="1">
      <c r="A13" s="101"/>
      <c r="B13" s="30"/>
      <c r="C13" s="26"/>
      <c r="D13" s="26"/>
      <c r="E13" s="26"/>
      <c r="F13" s="26"/>
      <c r="G13" s="26"/>
      <c r="H13" s="26"/>
      <c r="I13" s="124"/>
      <c r="J13" s="34"/>
      <c r="K13" s="34"/>
      <c r="L13" s="34"/>
      <c r="M13" s="34"/>
      <c r="N13" s="35"/>
      <c r="O13" s="34"/>
      <c r="P13" s="74"/>
      <c r="Q13" s="74"/>
      <c r="R13" s="74"/>
      <c r="S13" s="31"/>
    </row>
    <row r="14" spans="1:19" s="28" customFormat="1" ht="68.25" customHeight="1">
      <c r="A14" s="99" t="s">
        <v>258</v>
      </c>
      <c r="B14" s="11" t="s">
        <v>162</v>
      </c>
      <c r="C14" s="90">
        <f t="shared" ref="C14:H14" si="2">AVERAGE(C15:C17)</f>
        <v>0.16666666666666666</v>
      </c>
      <c r="D14" s="90">
        <f t="shared" si="2"/>
        <v>1</v>
      </c>
      <c r="E14" s="90">
        <f t="shared" si="2"/>
        <v>0.5</v>
      </c>
      <c r="F14" s="90">
        <f t="shared" si="2"/>
        <v>1</v>
      </c>
      <c r="G14" s="90">
        <f t="shared" si="2"/>
        <v>0.33333333333333331</v>
      </c>
      <c r="H14" s="90">
        <f t="shared" si="2"/>
        <v>1</v>
      </c>
      <c r="I14" s="123"/>
      <c r="J14" s="69"/>
      <c r="K14" s="69"/>
      <c r="L14" s="69"/>
      <c r="M14" s="34"/>
      <c r="N14" s="34"/>
      <c r="O14" s="34"/>
      <c r="P14" s="72"/>
      <c r="Q14" s="72"/>
      <c r="R14" s="72"/>
    </row>
    <row r="15" spans="1:19" s="29" customFormat="1" ht="150" customHeight="1">
      <c r="A15" s="101"/>
      <c r="B15" s="107" t="s">
        <v>163</v>
      </c>
      <c r="C15" s="26">
        <v>0</v>
      </c>
      <c r="D15" s="26">
        <v>1</v>
      </c>
      <c r="E15" s="26">
        <v>0.5</v>
      </c>
      <c r="F15" s="26" t="s">
        <v>232</v>
      </c>
      <c r="G15" s="26">
        <v>0</v>
      </c>
      <c r="H15" s="26">
        <v>1</v>
      </c>
      <c r="I15" s="124" t="s">
        <v>201</v>
      </c>
      <c r="J15" s="34" t="s">
        <v>164</v>
      </c>
      <c r="K15" s="34" t="s">
        <v>246</v>
      </c>
      <c r="L15" s="34" t="s">
        <v>218</v>
      </c>
      <c r="M15" s="34" t="s">
        <v>232</v>
      </c>
      <c r="N15" s="34" t="s">
        <v>246</v>
      </c>
      <c r="O15" s="34" t="s">
        <v>247</v>
      </c>
      <c r="P15" s="74"/>
      <c r="Q15" s="74"/>
      <c r="R15" s="74"/>
    </row>
    <row r="16" spans="1:19" s="29" customFormat="1" ht="134.25" customHeight="1">
      <c r="A16" s="101"/>
      <c r="B16" s="107" t="s">
        <v>219</v>
      </c>
      <c r="C16" s="26">
        <v>0</v>
      </c>
      <c r="D16" s="26">
        <v>1</v>
      </c>
      <c r="E16" s="26">
        <v>0</v>
      </c>
      <c r="F16" s="26">
        <v>1</v>
      </c>
      <c r="G16" s="26">
        <v>0</v>
      </c>
      <c r="H16" s="26">
        <v>1</v>
      </c>
      <c r="I16" s="124" t="s">
        <v>259</v>
      </c>
      <c r="J16" s="34" t="s">
        <v>220</v>
      </c>
      <c r="K16" s="34" t="s">
        <v>247</v>
      </c>
      <c r="L16" s="34" t="s">
        <v>246</v>
      </c>
      <c r="M16" s="34" t="s">
        <v>247</v>
      </c>
      <c r="N16" s="35" t="s">
        <v>246</v>
      </c>
      <c r="O16" s="34" t="s">
        <v>247</v>
      </c>
      <c r="P16" s="74"/>
      <c r="Q16" s="74"/>
      <c r="R16" s="74"/>
    </row>
    <row r="17" spans="1:18" s="29" customFormat="1" ht="163.5" customHeight="1">
      <c r="A17" s="101"/>
      <c r="B17" s="107" t="s">
        <v>221</v>
      </c>
      <c r="C17" s="26">
        <v>0.5</v>
      </c>
      <c r="D17" s="26">
        <v>1</v>
      </c>
      <c r="E17" s="26">
        <v>1</v>
      </c>
      <c r="F17" s="26">
        <v>1</v>
      </c>
      <c r="G17" s="26">
        <v>1</v>
      </c>
      <c r="H17" s="26">
        <v>1</v>
      </c>
      <c r="I17" s="118" t="s">
        <v>201</v>
      </c>
      <c r="J17" s="34" t="s">
        <v>222</v>
      </c>
      <c r="K17" s="34" t="s">
        <v>247</v>
      </c>
      <c r="L17" s="34" t="s">
        <v>247</v>
      </c>
      <c r="M17" s="34" t="s">
        <v>247</v>
      </c>
      <c r="N17" s="35" t="s">
        <v>247</v>
      </c>
      <c r="O17" s="34" t="s">
        <v>247</v>
      </c>
      <c r="P17" s="74"/>
      <c r="Q17" s="74"/>
      <c r="R17" s="74"/>
    </row>
    <row r="18" spans="1:18" s="29" customFormat="1">
      <c r="A18" s="101"/>
      <c r="B18" s="36"/>
      <c r="C18" s="26"/>
      <c r="D18" s="26"/>
      <c r="E18" s="26"/>
      <c r="F18" s="26"/>
      <c r="G18" s="26"/>
      <c r="H18" s="26"/>
      <c r="I18" s="124"/>
      <c r="J18" s="34"/>
      <c r="K18" s="34"/>
      <c r="L18" s="34"/>
      <c r="M18" s="34"/>
      <c r="N18" s="35"/>
      <c r="O18" s="34"/>
      <c r="P18" s="74"/>
      <c r="Q18" s="74"/>
      <c r="R18" s="74"/>
    </row>
    <row r="19" spans="1:18" s="28" customFormat="1" ht="35.25" customHeight="1">
      <c r="A19" s="99" t="s">
        <v>258</v>
      </c>
      <c r="B19" s="11" t="s">
        <v>46</v>
      </c>
      <c r="C19" s="91">
        <v>0.5</v>
      </c>
      <c r="D19" s="91">
        <v>1</v>
      </c>
      <c r="E19" s="91">
        <v>0.7</v>
      </c>
      <c r="F19" s="91">
        <v>0.7</v>
      </c>
      <c r="G19" s="91">
        <v>1</v>
      </c>
      <c r="H19" s="91">
        <v>0</v>
      </c>
      <c r="I19" s="118" t="s">
        <v>182</v>
      </c>
      <c r="J19" s="91">
        <v>0.5</v>
      </c>
      <c r="K19" s="91">
        <v>1</v>
      </c>
      <c r="L19" s="91">
        <v>0.7</v>
      </c>
      <c r="M19" s="91">
        <v>0.7</v>
      </c>
      <c r="N19" s="91">
        <v>1</v>
      </c>
      <c r="O19" s="91">
        <v>0</v>
      </c>
      <c r="P19" s="72"/>
      <c r="Q19" s="72"/>
      <c r="R19" s="72"/>
    </row>
    <row r="20" spans="1:18" s="29" customFormat="1">
      <c r="A20" s="101"/>
      <c r="B20" s="36"/>
      <c r="C20" s="26"/>
      <c r="D20" s="26"/>
      <c r="E20" s="26"/>
      <c r="F20" s="26"/>
      <c r="G20" s="26"/>
      <c r="H20" s="26"/>
      <c r="I20" s="124"/>
      <c r="J20" s="34"/>
      <c r="K20" s="34"/>
      <c r="L20" s="34"/>
      <c r="M20" s="34"/>
      <c r="N20" s="35"/>
      <c r="O20" s="34"/>
      <c r="P20" s="74"/>
      <c r="Q20" s="74"/>
      <c r="R20" s="74"/>
    </row>
    <row r="21" spans="1:18" s="22" customFormat="1" ht="27" customHeight="1">
      <c r="A21" s="102" t="s">
        <v>223</v>
      </c>
      <c r="B21" s="23" t="s">
        <v>224</v>
      </c>
      <c r="C21" s="52">
        <f t="shared" ref="C21:H21" si="3">AVERAGE(C22:C26)</f>
        <v>0.26666666666666666</v>
      </c>
      <c r="D21" s="52">
        <f t="shared" si="3"/>
        <v>0.69999999999999984</v>
      </c>
      <c r="E21" s="52">
        <f t="shared" si="3"/>
        <v>9.9999999999999992E-2</v>
      </c>
      <c r="F21" s="52">
        <f t="shared" si="3"/>
        <v>0.26666666666666666</v>
      </c>
      <c r="G21" s="52">
        <f t="shared" si="3"/>
        <v>0.56666666666666665</v>
      </c>
      <c r="H21" s="52">
        <f t="shared" si="3"/>
        <v>0.33333333333333331</v>
      </c>
      <c r="I21" s="122"/>
      <c r="J21" s="75"/>
      <c r="K21" s="75"/>
      <c r="L21" s="75"/>
      <c r="M21" s="75"/>
      <c r="N21" s="75"/>
      <c r="O21" s="75"/>
      <c r="P21" s="71"/>
      <c r="Q21" s="71"/>
      <c r="R21" s="71"/>
    </row>
    <row r="22" spans="1:18" s="29" customFormat="1" ht="85.5" customHeight="1">
      <c r="A22" s="101" t="s">
        <v>258</v>
      </c>
      <c r="B22" s="11" t="s">
        <v>47</v>
      </c>
      <c r="C22" s="26">
        <v>0</v>
      </c>
      <c r="D22" s="26">
        <v>0.7</v>
      </c>
      <c r="E22" s="26">
        <v>0</v>
      </c>
      <c r="F22" s="26">
        <v>0</v>
      </c>
      <c r="G22" s="26">
        <v>0.5</v>
      </c>
      <c r="H22" s="26">
        <v>0.5</v>
      </c>
      <c r="I22" s="124" t="s">
        <v>317</v>
      </c>
      <c r="J22" s="34" t="s">
        <v>225</v>
      </c>
      <c r="K22" s="34" t="s">
        <v>226</v>
      </c>
      <c r="L22" s="34" t="s">
        <v>275</v>
      </c>
      <c r="M22" s="34" t="s">
        <v>275</v>
      </c>
      <c r="N22" s="34" t="s">
        <v>147</v>
      </c>
      <c r="O22" s="34" t="s">
        <v>227</v>
      </c>
      <c r="P22" s="74"/>
      <c r="Q22" s="74"/>
      <c r="R22" s="74"/>
    </row>
    <row r="23" spans="1:18" s="29" customFormat="1">
      <c r="A23" s="101"/>
      <c r="B23" s="11"/>
      <c r="C23" s="26"/>
      <c r="D23" s="26"/>
      <c r="E23" s="26"/>
      <c r="F23" s="26"/>
      <c r="G23" s="26"/>
      <c r="H23" s="26"/>
      <c r="I23" s="124"/>
      <c r="J23" s="34"/>
      <c r="K23" s="34"/>
      <c r="L23" s="34"/>
      <c r="M23" s="34"/>
      <c r="N23" s="34"/>
      <c r="O23" s="34"/>
      <c r="P23" s="74"/>
      <c r="Q23" s="74"/>
      <c r="R23" s="74"/>
    </row>
    <row r="24" spans="1:18" s="29" customFormat="1" ht="44.25" customHeight="1">
      <c r="A24" s="101" t="s">
        <v>258</v>
      </c>
      <c r="B24" s="11" t="s">
        <v>48</v>
      </c>
      <c r="C24" s="26">
        <v>0.3</v>
      </c>
      <c r="D24" s="26">
        <v>0.7</v>
      </c>
      <c r="E24" s="26">
        <v>0</v>
      </c>
      <c r="F24" s="26">
        <v>0.5</v>
      </c>
      <c r="G24" s="26">
        <v>0.7</v>
      </c>
      <c r="H24" s="26">
        <v>0.5</v>
      </c>
      <c r="I24" s="124" t="s">
        <v>318</v>
      </c>
      <c r="J24" s="34" t="s">
        <v>228</v>
      </c>
      <c r="K24" s="34" t="s">
        <v>238</v>
      </c>
      <c r="L24" s="34" t="s">
        <v>275</v>
      </c>
      <c r="M24" s="34" t="s">
        <v>229</v>
      </c>
      <c r="N24" s="34" t="s">
        <v>230</v>
      </c>
      <c r="O24" s="34" t="s">
        <v>231</v>
      </c>
      <c r="P24" s="74"/>
      <c r="Q24" s="74"/>
      <c r="R24" s="74"/>
    </row>
    <row r="25" spans="1:18" s="29" customFormat="1">
      <c r="A25" s="101"/>
      <c r="B25" s="11"/>
      <c r="C25" s="26"/>
      <c r="D25" s="26"/>
      <c r="E25" s="26"/>
      <c r="F25" s="26"/>
      <c r="G25" s="26"/>
      <c r="H25" s="90"/>
      <c r="I25" s="124"/>
      <c r="J25" s="34"/>
      <c r="K25" s="34"/>
      <c r="L25" s="34"/>
      <c r="M25" s="34"/>
      <c r="N25" s="34"/>
      <c r="O25" s="34"/>
      <c r="P25" s="74"/>
      <c r="Q25" s="74"/>
      <c r="R25" s="74"/>
    </row>
    <row r="26" spans="1:18" s="29" customFormat="1" ht="96" customHeight="1">
      <c r="A26" s="101" t="s">
        <v>258</v>
      </c>
      <c r="B26" s="11" t="s">
        <v>49</v>
      </c>
      <c r="C26" s="26">
        <v>0.5</v>
      </c>
      <c r="D26" s="26">
        <v>0.7</v>
      </c>
      <c r="E26" s="26">
        <v>0.3</v>
      </c>
      <c r="F26" s="26">
        <v>0.3</v>
      </c>
      <c r="G26" s="26">
        <v>0.5</v>
      </c>
      <c r="H26" s="26">
        <v>0</v>
      </c>
      <c r="I26" s="124" t="s">
        <v>316</v>
      </c>
      <c r="J26" s="34" t="s">
        <v>234</v>
      </c>
      <c r="K26" s="34" t="s">
        <v>235</v>
      </c>
      <c r="L26" s="34" t="s">
        <v>94</v>
      </c>
      <c r="M26" s="34" t="s">
        <v>94</v>
      </c>
      <c r="N26" s="34" t="s">
        <v>95</v>
      </c>
      <c r="O26" s="34" t="s">
        <v>275</v>
      </c>
      <c r="P26" s="74"/>
      <c r="Q26" s="74"/>
      <c r="R26" s="74"/>
    </row>
    <row r="27" spans="1:18" s="38" customFormat="1" ht="15">
      <c r="A27" s="99"/>
      <c r="B27" s="111"/>
      <c r="C27" s="91"/>
      <c r="D27" s="91"/>
      <c r="E27" s="91"/>
      <c r="F27" s="91"/>
      <c r="G27" s="91"/>
      <c r="H27" s="91"/>
      <c r="I27" s="123"/>
      <c r="J27" s="34"/>
      <c r="K27" s="34"/>
      <c r="L27" s="34"/>
      <c r="M27" s="34"/>
      <c r="N27" s="34"/>
      <c r="O27" s="34"/>
      <c r="P27" s="72"/>
      <c r="Q27" s="72"/>
      <c r="R27" s="72"/>
    </row>
    <row r="28" spans="1:18" s="24" customFormat="1" ht="31.5" customHeight="1">
      <c r="A28" s="105" t="s">
        <v>96</v>
      </c>
      <c r="B28" s="23" t="s">
        <v>97</v>
      </c>
      <c r="C28" s="52">
        <f t="shared" ref="C28:H28" si="4">AVERAGE(C30:C34)</f>
        <v>0.83333333333333337</v>
      </c>
      <c r="D28" s="52">
        <f t="shared" si="4"/>
        <v>0.75</v>
      </c>
      <c r="E28" s="52">
        <f t="shared" si="4"/>
        <v>0.53333333333333333</v>
      </c>
      <c r="F28" s="52">
        <f t="shared" si="4"/>
        <v>6.6666666666666666E-2</v>
      </c>
      <c r="G28" s="52">
        <f t="shared" si="4"/>
        <v>0.43333333333333335</v>
      </c>
      <c r="H28" s="52">
        <f t="shared" si="4"/>
        <v>0.43333333333333335</v>
      </c>
      <c r="I28" s="122"/>
      <c r="J28" s="53"/>
      <c r="K28" s="53"/>
      <c r="L28" s="53"/>
      <c r="M28" s="53"/>
      <c r="N28" s="53"/>
      <c r="O28" s="53"/>
      <c r="P28" s="71"/>
      <c r="Q28" s="71"/>
      <c r="R28" s="71"/>
    </row>
    <row r="29" spans="1:18" s="38" customFormat="1">
      <c r="A29" s="106"/>
      <c r="B29" s="32"/>
      <c r="C29" s="92"/>
      <c r="D29" s="92"/>
      <c r="E29" s="92"/>
      <c r="F29" s="92"/>
      <c r="G29" s="92"/>
      <c r="H29" s="92"/>
      <c r="I29" s="123"/>
      <c r="J29" s="56"/>
      <c r="K29" s="56"/>
      <c r="L29" s="56"/>
      <c r="M29" s="56"/>
      <c r="N29" s="56"/>
      <c r="O29" s="56"/>
      <c r="P29" s="72"/>
      <c r="Q29" s="72"/>
      <c r="R29" s="72"/>
    </row>
    <row r="30" spans="1:18" s="38" customFormat="1" ht="128.25" customHeight="1">
      <c r="A30" s="40" t="s">
        <v>258</v>
      </c>
      <c r="B30" s="11" t="s">
        <v>50</v>
      </c>
      <c r="C30" s="41">
        <v>1</v>
      </c>
      <c r="D30" s="91">
        <v>0.5</v>
      </c>
      <c r="E30" s="91">
        <v>0.6</v>
      </c>
      <c r="F30" s="91">
        <v>0.2</v>
      </c>
      <c r="G30" s="91">
        <v>0.3</v>
      </c>
      <c r="H30" s="91">
        <v>0.8</v>
      </c>
      <c r="I30" s="124" t="s">
        <v>200</v>
      </c>
      <c r="J30" s="34" t="s">
        <v>98</v>
      </c>
      <c r="K30" s="34" t="s">
        <v>99</v>
      </c>
      <c r="L30" s="34" t="s">
        <v>100</v>
      </c>
      <c r="M30" s="34" t="s">
        <v>101</v>
      </c>
      <c r="N30" s="34" t="s">
        <v>133</v>
      </c>
      <c r="O30" s="34" t="s">
        <v>195</v>
      </c>
      <c r="P30" s="72"/>
      <c r="Q30" s="72"/>
      <c r="R30" s="72"/>
    </row>
    <row r="31" spans="1:18" s="38" customFormat="1">
      <c r="A31" s="40"/>
      <c r="B31" s="11"/>
      <c r="C31" s="90"/>
      <c r="D31" s="91"/>
      <c r="E31" s="91"/>
      <c r="F31" s="91"/>
      <c r="G31" s="91"/>
      <c r="H31" s="91"/>
      <c r="I31" s="124"/>
      <c r="J31" s="34"/>
      <c r="K31" s="34"/>
      <c r="L31" s="34"/>
      <c r="M31" s="34"/>
      <c r="N31" s="34"/>
      <c r="O31" s="34"/>
      <c r="P31" s="72"/>
      <c r="Q31" s="72"/>
      <c r="R31" s="72"/>
    </row>
    <row r="32" spans="1:18" s="38" customFormat="1" ht="57.75" customHeight="1">
      <c r="A32" s="40" t="s">
        <v>258</v>
      </c>
      <c r="B32" s="11" t="s">
        <v>51</v>
      </c>
      <c r="C32" s="90">
        <v>0.5</v>
      </c>
      <c r="D32" s="91">
        <v>1</v>
      </c>
      <c r="E32" s="91">
        <v>0</v>
      </c>
      <c r="F32" s="91">
        <v>0</v>
      </c>
      <c r="G32" s="91">
        <v>0</v>
      </c>
      <c r="H32" s="91">
        <v>0</v>
      </c>
      <c r="I32" s="124" t="s">
        <v>202</v>
      </c>
      <c r="J32" s="34" t="s">
        <v>196</v>
      </c>
      <c r="K32" s="34" t="s">
        <v>197</v>
      </c>
      <c r="L32" s="34" t="s">
        <v>275</v>
      </c>
      <c r="M32" s="34" t="s">
        <v>275</v>
      </c>
      <c r="N32" s="34" t="s">
        <v>275</v>
      </c>
      <c r="O32" s="34" t="s">
        <v>275</v>
      </c>
      <c r="P32" s="72"/>
      <c r="Q32" s="72"/>
      <c r="R32" s="72"/>
    </row>
    <row r="33" spans="1:27" s="38" customFormat="1">
      <c r="A33" s="40"/>
      <c r="B33" s="11"/>
      <c r="C33" s="90"/>
      <c r="D33" s="91"/>
      <c r="E33" s="91"/>
      <c r="F33" s="91"/>
      <c r="G33" s="91"/>
      <c r="H33" s="91"/>
      <c r="I33" s="124"/>
      <c r="J33" s="34"/>
      <c r="K33" s="34"/>
      <c r="L33" s="34"/>
      <c r="M33" s="34"/>
      <c r="N33" s="34"/>
      <c r="O33" s="34"/>
      <c r="P33" s="72"/>
      <c r="Q33" s="72"/>
      <c r="R33" s="72"/>
    </row>
    <row r="34" spans="1:27" s="38" customFormat="1" ht="33" customHeight="1">
      <c r="A34" s="40" t="s">
        <v>258</v>
      </c>
      <c r="B34" s="11" t="s">
        <v>52</v>
      </c>
      <c r="C34" s="41">
        <v>1</v>
      </c>
      <c r="D34" s="91" t="s">
        <v>233</v>
      </c>
      <c r="E34" s="91">
        <v>1</v>
      </c>
      <c r="F34" s="91">
        <v>0</v>
      </c>
      <c r="G34" s="91">
        <v>1</v>
      </c>
      <c r="H34" s="91">
        <v>0.5</v>
      </c>
      <c r="I34" s="124" t="s">
        <v>202</v>
      </c>
      <c r="J34" s="34" t="s">
        <v>264</v>
      </c>
      <c r="K34" s="34" t="s">
        <v>198</v>
      </c>
      <c r="L34" s="34" t="s">
        <v>264</v>
      </c>
      <c r="M34" s="34" t="s">
        <v>275</v>
      </c>
      <c r="N34" s="34" t="s">
        <v>264</v>
      </c>
      <c r="O34" s="34" t="s">
        <v>278</v>
      </c>
      <c r="P34" s="72"/>
      <c r="Q34" s="72"/>
      <c r="R34" s="72"/>
    </row>
    <row r="35" spans="1:27" s="38" customFormat="1" ht="24" customHeight="1">
      <c r="A35" s="40"/>
      <c r="B35" s="37"/>
      <c r="C35" s="41"/>
      <c r="D35" s="91"/>
      <c r="E35" s="91"/>
      <c r="F35" s="91"/>
      <c r="G35" s="91"/>
      <c r="H35" s="91"/>
      <c r="I35" s="124"/>
      <c r="J35" s="34"/>
      <c r="K35" s="34"/>
      <c r="L35" s="34"/>
      <c r="M35" s="34"/>
      <c r="N35" s="34"/>
      <c r="O35" s="34"/>
      <c r="P35" s="72"/>
      <c r="Q35" s="72"/>
      <c r="R35" s="72"/>
    </row>
    <row r="36" spans="1:27" s="24" customFormat="1">
      <c r="A36" s="102" t="s">
        <v>199</v>
      </c>
      <c r="B36" s="42" t="s">
        <v>206</v>
      </c>
      <c r="C36" s="52">
        <f t="shared" ref="C36:H36" si="5">AVERAGE(C38,C45)</f>
        <v>0.55000000000000004</v>
      </c>
      <c r="D36" s="52">
        <f t="shared" si="5"/>
        <v>0.5</v>
      </c>
      <c r="E36" s="52">
        <f t="shared" si="5"/>
        <v>0.67999999999999994</v>
      </c>
      <c r="F36" s="52">
        <f t="shared" si="5"/>
        <v>0.55000000000000004</v>
      </c>
      <c r="G36" s="52">
        <f t="shared" si="5"/>
        <v>0.4</v>
      </c>
      <c r="H36" s="52">
        <f t="shared" si="5"/>
        <v>0.8</v>
      </c>
      <c r="I36" s="122"/>
      <c r="J36" s="75"/>
      <c r="K36" s="75"/>
      <c r="L36" s="75"/>
      <c r="M36" s="75"/>
      <c r="N36" s="75"/>
      <c r="O36" s="75"/>
      <c r="P36" s="71"/>
      <c r="Q36" s="71"/>
      <c r="R36" s="71"/>
    </row>
    <row r="37" spans="1:27" s="38" customFormat="1">
      <c r="A37" s="100"/>
      <c r="B37" s="32"/>
      <c r="C37" s="91"/>
      <c r="D37" s="91"/>
      <c r="E37" s="91"/>
      <c r="F37" s="91"/>
      <c r="G37" s="91"/>
      <c r="H37" s="91"/>
      <c r="I37" s="123"/>
      <c r="J37" s="34"/>
      <c r="K37" s="34"/>
      <c r="L37" s="34"/>
      <c r="M37" s="34"/>
      <c r="N37" s="34"/>
      <c r="O37" s="34"/>
      <c r="P37" s="72"/>
      <c r="Q37" s="72"/>
      <c r="R37" s="72"/>
    </row>
    <row r="38" spans="1:27" s="29" customFormat="1" ht="73.5" customHeight="1">
      <c r="A38" s="103" t="s">
        <v>258</v>
      </c>
      <c r="B38" s="11" t="s">
        <v>207</v>
      </c>
      <c r="C38" s="90">
        <f t="shared" ref="C38:H38" si="6">AVERAGE(C39:C43)</f>
        <v>0.8</v>
      </c>
      <c r="D38" s="90">
        <f t="shared" si="6"/>
        <v>0.9</v>
      </c>
      <c r="E38" s="90">
        <f t="shared" si="6"/>
        <v>0.86</v>
      </c>
      <c r="F38" s="90">
        <f t="shared" si="6"/>
        <v>1</v>
      </c>
      <c r="G38" s="90">
        <f t="shared" si="6"/>
        <v>0.8</v>
      </c>
      <c r="H38" s="90">
        <f t="shared" si="6"/>
        <v>0.6</v>
      </c>
      <c r="I38" s="124"/>
      <c r="J38" s="34"/>
      <c r="K38" s="34"/>
      <c r="L38" s="34"/>
      <c r="M38" s="34"/>
      <c r="N38" s="34"/>
      <c r="O38" s="34"/>
      <c r="P38" s="74"/>
      <c r="Q38" s="74"/>
      <c r="R38" s="74"/>
    </row>
    <row r="39" spans="1:27" s="29" customFormat="1" ht="51" customHeight="1">
      <c r="A39" s="103"/>
      <c r="B39" s="43" t="s">
        <v>208</v>
      </c>
      <c r="C39" s="25">
        <v>1</v>
      </c>
      <c r="D39" s="25">
        <v>1</v>
      </c>
      <c r="E39" s="25">
        <v>1</v>
      </c>
      <c r="F39" s="25">
        <v>1</v>
      </c>
      <c r="G39" s="25">
        <v>0</v>
      </c>
      <c r="H39" s="25">
        <v>0</v>
      </c>
      <c r="I39" s="124" t="s">
        <v>259</v>
      </c>
      <c r="J39" s="69" t="s">
        <v>264</v>
      </c>
      <c r="K39" s="69" t="s">
        <v>264</v>
      </c>
      <c r="L39" s="69" t="s">
        <v>209</v>
      </c>
      <c r="M39" s="69" t="s">
        <v>279</v>
      </c>
      <c r="N39" s="69" t="s">
        <v>275</v>
      </c>
      <c r="O39" s="69" t="s">
        <v>275</v>
      </c>
      <c r="P39" s="74"/>
      <c r="Q39" s="74"/>
      <c r="R39" s="74"/>
    </row>
    <row r="40" spans="1:27" s="29" customFormat="1" ht="49.5" customHeight="1">
      <c r="A40" s="103"/>
      <c r="B40" s="43" t="s">
        <v>210</v>
      </c>
      <c r="C40" s="25">
        <v>0</v>
      </c>
      <c r="D40" s="25">
        <v>0.5</v>
      </c>
      <c r="E40" s="25">
        <v>0.3</v>
      </c>
      <c r="F40" s="25">
        <v>1</v>
      </c>
      <c r="G40" s="25">
        <v>1</v>
      </c>
      <c r="H40" s="25">
        <v>0</v>
      </c>
      <c r="I40" s="124"/>
      <c r="J40" s="69" t="s">
        <v>275</v>
      </c>
      <c r="K40" s="69" t="s">
        <v>276</v>
      </c>
      <c r="L40" s="69" t="s">
        <v>280</v>
      </c>
      <c r="M40" s="69" t="s">
        <v>264</v>
      </c>
      <c r="N40" s="69" t="s">
        <v>277</v>
      </c>
      <c r="O40" s="69" t="s">
        <v>275</v>
      </c>
      <c r="P40" s="74"/>
      <c r="Q40" s="74"/>
      <c r="R40" s="74"/>
    </row>
    <row r="41" spans="1:27" s="29" customFormat="1" ht="48.75" customHeight="1">
      <c r="A41" s="103"/>
      <c r="B41" s="43" t="s">
        <v>211</v>
      </c>
      <c r="C41" s="25">
        <v>1</v>
      </c>
      <c r="D41" s="25">
        <v>1</v>
      </c>
      <c r="E41" s="25">
        <v>1</v>
      </c>
      <c r="F41" s="25">
        <v>1</v>
      </c>
      <c r="G41" s="25">
        <v>1</v>
      </c>
      <c r="H41" s="25">
        <v>1</v>
      </c>
      <c r="I41" s="124" t="s">
        <v>259</v>
      </c>
      <c r="J41" s="69" t="s">
        <v>264</v>
      </c>
      <c r="K41" s="69" t="s">
        <v>264</v>
      </c>
      <c r="L41" s="69" t="s">
        <v>264</v>
      </c>
      <c r="M41" s="69" t="s">
        <v>264</v>
      </c>
      <c r="N41" s="69" t="s">
        <v>264</v>
      </c>
      <c r="O41" s="69" t="s">
        <v>264</v>
      </c>
      <c r="P41" s="74"/>
      <c r="Q41" s="74"/>
      <c r="R41" s="74"/>
    </row>
    <row r="42" spans="1:27" s="29" customFormat="1" ht="127.5" customHeight="1">
      <c r="A42" s="103"/>
      <c r="B42" s="33" t="s">
        <v>212</v>
      </c>
      <c r="C42" s="25">
        <v>1</v>
      </c>
      <c r="D42" s="25">
        <v>1</v>
      </c>
      <c r="E42" s="25">
        <v>1</v>
      </c>
      <c r="F42" s="25">
        <v>1</v>
      </c>
      <c r="G42" s="25">
        <v>1</v>
      </c>
      <c r="H42" s="25">
        <v>1</v>
      </c>
      <c r="I42" s="124" t="s">
        <v>259</v>
      </c>
      <c r="J42" s="69" t="s">
        <v>213</v>
      </c>
      <c r="K42" s="69">
        <v>2009</v>
      </c>
      <c r="L42" s="69" t="s">
        <v>214</v>
      </c>
      <c r="M42" s="69">
        <v>2010</v>
      </c>
      <c r="N42" s="69" t="s">
        <v>215</v>
      </c>
      <c r="O42" s="69" t="s">
        <v>216</v>
      </c>
      <c r="P42" s="74"/>
      <c r="Q42" s="74"/>
      <c r="R42" s="74"/>
    </row>
    <row r="43" spans="1:27" s="29" customFormat="1" ht="126.75" customHeight="1">
      <c r="A43" s="103"/>
      <c r="B43" s="43" t="s">
        <v>217</v>
      </c>
      <c r="C43" s="26">
        <v>1</v>
      </c>
      <c r="D43" s="25">
        <v>1</v>
      </c>
      <c r="E43" s="25">
        <v>1</v>
      </c>
      <c r="F43" s="25">
        <v>1</v>
      </c>
      <c r="G43" s="25">
        <v>1</v>
      </c>
      <c r="H43" s="25">
        <v>1</v>
      </c>
      <c r="I43" s="124" t="s">
        <v>259</v>
      </c>
      <c r="J43" s="69" t="s">
        <v>78</v>
      </c>
      <c r="K43" s="69" t="s">
        <v>264</v>
      </c>
      <c r="L43" s="69" t="s">
        <v>264</v>
      </c>
      <c r="M43" s="69" t="s">
        <v>174</v>
      </c>
      <c r="N43" s="69" t="s">
        <v>264</v>
      </c>
      <c r="O43" s="69" t="s">
        <v>264</v>
      </c>
      <c r="P43" s="74"/>
      <c r="Q43" s="74"/>
      <c r="R43" s="74"/>
    </row>
    <row r="44" spans="1:27" s="29" customFormat="1">
      <c r="A44" s="103"/>
      <c r="B44" s="44"/>
      <c r="C44" s="26"/>
      <c r="D44" s="25"/>
      <c r="E44" s="25"/>
      <c r="F44" s="25"/>
      <c r="G44" s="25"/>
      <c r="H44" s="25"/>
      <c r="I44" s="124"/>
      <c r="J44" s="69"/>
      <c r="K44" s="69"/>
      <c r="L44" s="69"/>
      <c r="M44" s="69"/>
      <c r="N44" s="69"/>
      <c r="O44" s="69"/>
      <c r="P44" s="74"/>
      <c r="Q44" s="74"/>
      <c r="R44" s="74"/>
    </row>
    <row r="45" spans="1:27" s="29" customFormat="1" ht="60" customHeight="1">
      <c r="A45" s="103" t="s">
        <v>258</v>
      </c>
      <c r="B45" s="11" t="s">
        <v>289</v>
      </c>
      <c r="C45" s="90">
        <v>0.3</v>
      </c>
      <c r="D45" s="90">
        <v>0.1</v>
      </c>
      <c r="E45" s="90">
        <v>0.5</v>
      </c>
      <c r="F45" s="90">
        <v>0.1</v>
      </c>
      <c r="G45" s="90">
        <v>0</v>
      </c>
      <c r="H45" s="90">
        <v>1</v>
      </c>
      <c r="I45" s="124" t="s">
        <v>260</v>
      </c>
      <c r="J45" s="69" t="s">
        <v>175</v>
      </c>
      <c r="K45" s="69" t="s">
        <v>176</v>
      </c>
      <c r="L45" s="69" t="s">
        <v>281</v>
      </c>
      <c r="M45" s="69" t="s">
        <v>282</v>
      </c>
      <c r="N45" s="69" t="s">
        <v>177</v>
      </c>
      <c r="O45" s="69" t="s">
        <v>178</v>
      </c>
      <c r="P45" s="74"/>
      <c r="Q45" s="74"/>
      <c r="R45" s="74"/>
    </row>
    <row r="46" spans="1:27" s="38" customFormat="1">
      <c r="A46" s="100"/>
      <c r="B46" s="45"/>
      <c r="C46" s="91"/>
      <c r="D46" s="91"/>
      <c r="E46" s="91"/>
      <c r="F46" s="91"/>
      <c r="G46" s="91"/>
      <c r="H46" s="91"/>
      <c r="I46" s="123"/>
      <c r="J46" s="56"/>
      <c r="K46" s="56"/>
      <c r="L46" s="56"/>
      <c r="M46" s="56"/>
      <c r="N46" s="56"/>
      <c r="O46" s="56"/>
      <c r="P46" s="72"/>
      <c r="Q46" s="72"/>
      <c r="R46" s="72"/>
    </row>
    <row r="47" spans="1:27" s="24" customFormat="1">
      <c r="A47" s="102" t="s">
        <v>179</v>
      </c>
      <c r="B47" s="23" t="s">
        <v>180</v>
      </c>
      <c r="C47" s="52">
        <f t="shared" ref="C47:H47" si="7">AVERAGE(C48:C54)</f>
        <v>0.3075</v>
      </c>
      <c r="D47" s="52">
        <f t="shared" si="7"/>
        <v>0.50749999999999995</v>
      </c>
      <c r="E47" s="52">
        <f t="shared" si="7"/>
        <v>0.79500000000000004</v>
      </c>
      <c r="F47" s="52">
        <f t="shared" si="7"/>
        <v>0.71</v>
      </c>
      <c r="G47" s="52">
        <f t="shared" si="7"/>
        <v>0.47500000000000003</v>
      </c>
      <c r="H47" s="52">
        <f t="shared" si="7"/>
        <v>3.3333333333333335E-3</v>
      </c>
      <c r="I47" s="122"/>
      <c r="J47" s="75"/>
      <c r="K47" s="75"/>
      <c r="L47" s="75"/>
      <c r="M47" s="75"/>
      <c r="N47" s="75"/>
      <c r="O47" s="75"/>
      <c r="P47" s="71"/>
      <c r="Q47" s="71"/>
      <c r="R47" s="71"/>
    </row>
    <row r="48" spans="1:27" s="38" customFormat="1" ht="42">
      <c r="A48" s="104" t="s">
        <v>258</v>
      </c>
      <c r="B48" s="11" t="s">
        <v>181</v>
      </c>
      <c r="C48" s="91">
        <v>0.52</v>
      </c>
      <c r="D48" s="91">
        <v>0.78</v>
      </c>
      <c r="E48" s="91">
        <v>1</v>
      </c>
      <c r="F48" s="91">
        <v>0.92</v>
      </c>
      <c r="G48" s="91">
        <v>0</v>
      </c>
      <c r="H48" s="91">
        <v>0.01</v>
      </c>
      <c r="I48" s="123" t="s">
        <v>182</v>
      </c>
      <c r="J48" s="76">
        <v>0.156</v>
      </c>
      <c r="K48" s="76">
        <v>0.156</v>
      </c>
      <c r="L48" s="76">
        <v>2.8000000000000001E-2</v>
      </c>
      <c r="M48" s="76">
        <v>4.9000000000000002E-2</v>
      </c>
      <c r="N48" s="76">
        <v>0.29299999999999998</v>
      </c>
      <c r="O48" s="77">
        <v>0.28999999999999998</v>
      </c>
      <c r="P48" s="74"/>
      <c r="Q48" s="74"/>
      <c r="R48" s="74"/>
      <c r="S48" s="39"/>
      <c r="T48" s="39"/>
      <c r="U48" s="39"/>
      <c r="V48" s="39"/>
      <c r="W48" s="39"/>
      <c r="X48" s="39"/>
      <c r="Y48" s="39"/>
      <c r="Z48" s="39"/>
      <c r="AA48" s="39"/>
    </row>
    <row r="49" spans="1:27" s="38" customFormat="1">
      <c r="A49" s="104"/>
      <c r="B49" s="11"/>
      <c r="C49" s="91"/>
      <c r="D49" s="91"/>
      <c r="E49" s="91"/>
      <c r="F49" s="91"/>
      <c r="G49" s="91"/>
      <c r="H49" s="91"/>
      <c r="I49" s="123"/>
      <c r="J49" s="76"/>
      <c r="K49" s="76"/>
      <c r="L49" s="76"/>
      <c r="M49" s="76"/>
      <c r="N49" s="76"/>
      <c r="O49" s="76"/>
      <c r="P49" s="74"/>
      <c r="Q49" s="74"/>
      <c r="R49" s="74"/>
      <c r="S49" s="39"/>
      <c r="T49" s="39"/>
      <c r="U49" s="39"/>
      <c r="V49" s="39"/>
      <c r="W49" s="39"/>
      <c r="X49" s="39"/>
      <c r="Y49" s="39"/>
      <c r="Z49" s="39"/>
      <c r="AA49" s="39"/>
    </row>
    <row r="50" spans="1:27" s="38" customFormat="1" ht="42">
      <c r="A50" s="104" t="s">
        <v>258</v>
      </c>
      <c r="B50" s="11" t="s">
        <v>290</v>
      </c>
      <c r="C50" s="91">
        <v>0</v>
      </c>
      <c r="D50" s="91">
        <v>1</v>
      </c>
      <c r="E50" s="91">
        <v>0.68</v>
      </c>
      <c r="F50" s="91">
        <v>0.92</v>
      </c>
      <c r="G50" s="91">
        <v>0.95</v>
      </c>
      <c r="H50" s="91" t="s">
        <v>233</v>
      </c>
      <c r="I50" s="123" t="s">
        <v>182</v>
      </c>
      <c r="J50" s="34" t="s">
        <v>183</v>
      </c>
      <c r="K50" s="34" t="s">
        <v>184</v>
      </c>
      <c r="L50" s="34" t="s">
        <v>185</v>
      </c>
      <c r="M50" s="78" t="s">
        <v>186</v>
      </c>
      <c r="N50" s="34" t="s">
        <v>187</v>
      </c>
      <c r="O50" s="34" t="s">
        <v>283</v>
      </c>
      <c r="P50" s="74"/>
      <c r="Q50" s="74"/>
      <c r="R50" s="74"/>
      <c r="S50" s="39"/>
      <c r="T50" s="39"/>
      <c r="U50" s="39"/>
      <c r="V50" s="39"/>
      <c r="W50" s="39"/>
      <c r="X50" s="39"/>
      <c r="Y50" s="39"/>
      <c r="Z50" s="39"/>
      <c r="AA50" s="39"/>
    </row>
    <row r="51" spans="1:27" s="38" customFormat="1">
      <c r="A51" s="104"/>
      <c r="B51" s="11"/>
      <c r="C51" s="91"/>
      <c r="D51" s="91"/>
      <c r="E51" s="91"/>
      <c r="F51" s="91"/>
      <c r="G51" s="91"/>
      <c r="H51" s="91"/>
      <c r="I51" s="123"/>
      <c r="J51" s="79"/>
      <c r="K51" s="79"/>
      <c r="L51" s="79"/>
      <c r="M51" s="79"/>
      <c r="N51" s="79"/>
      <c r="O51" s="34"/>
      <c r="P51" s="74"/>
      <c r="Q51" s="74"/>
      <c r="R51" s="74"/>
      <c r="S51" s="39"/>
      <c r="T51" s="39"/>
      <c r="U51" s="39"/>
      <c r="V51" s="39"/>
      <c r="W51" s="39"/>
      <c r="X51" s="39"/>
      <c r="Y51" s="39"/>
      <c r="Z51" s="39"/>
      <c r="AA51" s="39"/>
    </row>
    <row r="52" spans="1:27" s="38" customFormat="1" ht="28">
      <c r="A52" s="104" t="s">
        <v>258</v>
      </c>
      <c r="B52" s="11" t="s">
        <v>291</v>
      </c>
      <c r="C52" s="90">
        <v>0.17</v>
      </c>
      <c r="D52" s="90">
        <v>0.17</v>
      </c>
      <c r="E52" s="26">
        <v>0.5</v>
      </c>
      <c r="F52" s="26">
        <v>1</v>
      </c>
      <c r="G52" s="26">
        <v>0.92</v>
      </c>
      <c r="H52" s="26">
        <v>0</v>
      </c>
      <c r="I52" s="123" t="s">
        <v>182</v>
      </c>
      <c r="J52" s="80" t="s">
        <v>188</v>
      </c>
      <c r="K52" s="80" t="s">
        <v>188</v>
      </c>
      <c r="L52" s="80" t="s">
        <v>189</v>
      </c>
      <c r="M52" s="80" t="s">
        <v>190</v>
      </c>
      <c r="N52" s="80" t="s">
        <v>191</v>
      </c>
      <c r="O52" s="80" t="s">
        <v>192</v>
      </c>
      <c r="P52" s="74"/>
      <c r="Q52" s="74"/>
      <c r="R52" s="74"/>
      <c r="S52" s="39"/>
      <c r="T52" s="39"/>
      <c r="U52" s="39"/>
      <c r="V52" s="39"/>
      <c r="W52" s="39"/>
      <c r="X52" s="39"/>
      <c r="Y52" s="39"/>
      <c r="Z52" s="39"/>
      <c r="AA52" s="39"/>
    </row>
    <row r="53" spans="1:27" s="38" customFormat="1">
      <c r="A53" s="104"/>
      <c r="B53" s="11"/>
      <c r="C53" s="91"/>
      <c r="D53" s="91"/>
      <c r="E53" s="91"/>
      <c r="F53" s="91"/>
      <c r="G53" s="91"/>
      <c r="H53" s="91"/>
      <c r="I53" s="123"/>
      <c r="J53" s="34"/>
      <c r="K53" s="34"/>
      <c r="L53" s="34"/>
      <c r="M53" s="34"/>
      <c r="N53" s="34"/>
      <c r="O53" s="34"/>
      <c r="P53" s="74"/>
      <c r="Q53" s="74"/>
      <c r="R53" s="74"/>
      <c r="S53" s="39"/>
      <c r="T53" s="39"/>
      <c r="U53" s="39"/>
      <c r="V53" s="39"/>
      <c r="W53" s="39"/>
      <c r="X53" s="39"/>
      <c r="Y53" s="39"/>
      <c r="Z53" s="39"/>
      <c r="AA53" s="39"/>
    </row>
    <row r="54" spans="1:27" s="38" customFormat="1" ht="34.5" customHeight="1">
      <c r="A54" s="104" t="s">
        <v>258</v>
      </c>
      <c r="B54" s="11" t="s">
        <v>292</v>
      </c>
      <c r="C54" s="91">
        <v>0.54</v>
      </c>
      <c r="D54" s="91">
        <v>0.08</v>
      </c>
      <c r="E54" s="91">
        <v>1</v>
      </c>
      <c r="F54" s="91">
        <v>0</v>
      </c>
      <c r="G54" s="91">
        <v>0.03</v>
      </c>
      <c r="H54" s="91">
        <v>0</v>
      </c>
      <c r="I54" s="123" t="s">
        <v>182</v>
      </c>
      <c r="J54" s="81" t="s">
        <v>193</v>
      </c>
      <c r="K54" s="81">
        <v>1</v>
      </c>
      <c r="L54" s="81">
        <v>12</v>
      </c>
      <c r="M54" s="81">
        <v>0</v>
      </c>
      <c r="N54" s="81">
        <v>0.4</v>
      </c>
      <c r="O54" s="81">
        <v>0</v>
      </c>
      <c r="P54" s="74"/>
      <c r="Q54" s="74"/>
      <c r="R54" s="74"/>
      <c r="S54" s="39"/>
      <c r="T54" s="39"/>
      <c r="U54" s="39"/>
      <c r="V54" s="39"/>
      <c r="W54" s="39"/>
      <c r="X54" s="39"/>
      <c r="Y54" s="39"/>
      <c r="Z54" s="39"/>
      <c r="AA54" s="39"/>
    </row>
    <row r="55" spans="1:27" s="38" customFormat="1">
      <c r="A55" s="100"/>
      <c r="B55" s="46"/>
      <c r="C55" s="91"/>
      <c r="D55" s="91"/>
      <c r="E55" s="91"/>
      <c r="F55" s="91"/>
      <c r="G55" s="91"/>
      <c r="H55" s="91"/>
      <c r="I55" s="123"/>
      <c r="J55" s="34"/>
      <c r="K55" s="77"/>
      <c r="L55" s="77"/>
      <c r="M55" s="77"/>
      <c r="N55" s="76"/>
      <c r="O55" s="77"/>
      <c r="P55" s="72"/>
      <c r="Q55" s="72"/>
      <c r="R55" s="72"/>
    </row>
    <row r="56" spans="1:27" s="24" customFormat="1" ht="21" customHeight="1">
      <c r="A56" s="102" t="s">
        <v>194</v>
      </c>
      <c r="B56" s="47" t="s">
        <v>53</v>
      </c>
      <c r="C56" s="52">
        <f t="shared" ref="C56:H56" si="8">AVERAGE(C57:C71)</f>
        <v>0.32999999999999996</v>
      </c>
      <c r="D56" s="52">
        <f t="shared" si="8"/>
        <v>0.56874999999999998</v>
      </c>
      <c r="E56" s="52">
        <f t="shared" si="8"/>
        <v>0.71750000000000003</v>
      </c>
      <c r="F56" s="52">
        <f t="shared" si="8"/>
        <v>0.52500000000000002</v>
      </c>
      <c r="G56" s="52">
        <f t="shared" si="8"/>
        <v>0.51749999999999996</v>
      </c>
      <c r="H56" s="52">
        <f t="shared" si="8"/>
        <v>0.67874999999999985</v>
      </c>
      <c r="I56" s="122"/>
      <c r="J56" s="53"/>
      <c r="K56" s="53"/>
      <c r="L56" s="53"/>
      <c r="M56" s="53"/>
      <c r="N56" s="53"/>
      <c r="O56" s="53"/>
      <c r="P56" s="71"/>
      <c r="Q56" s="71"/>
      <c r="R56" s="71"/>
    </row>
    <row r="57" spans="1:27" s="29" customFormat="1" ht="63" customHeight="1">
      <c r="A57" s="40" t="s">
        <v>258</v>
      </c>
      <c r="B57" s="11" t="s">
        <v>134</v>
      </c>
      <c r="C57" s="91" t="s">
        <v>233</v>
      </c>
      <c r="D57" s="91">
        <v>0.9</v>
      </c>
      <c r="E57" s="91">
        <v>1</v>
      </c>
      <c r="F57" s="91">
        <v>0</v>
      </c>
      <c r="G57" s="91">
        <v>0.21</v>
      </c>
      <c r="H57" s="91">
        <v>0.24</v>
      </c>
      <c r="I57" s="123" t="s">
        <v>182</v>
      </c>
      <c r="J57" s="76">
        <v>0.56379999999999997</v>
      </c>
      <c r="K57" s="76">
        <v>0.42859999999999998</v>
      </c>
      <c r="L57" s="76">
        <v>0.50860000000000005</v>
      </c>
      <c r="M57" s="76">
        <v>-0.29330000000000001</v>
      </c>
      <c r="N57" s="76">
        <v>-0.12540000000000001</v>
      </c>
      <c r="O57" s="76">
        <v>-0.1027</v>
      </c>
      <c r="P57" s="74"/>
      <c r="Q57" s="74"/>
      <c r="R57" s="74"/>
    </row>
    <row r="58" spans="1:27" s="29" customFormat="1">
      <c r="A58" s="40"/>
      <c r="B58" s="11"/>
      <c r="C58" s="91"/>
      <c r="D58" s="91"/>
      <c r="E58" s="91"/>
      <c r="F58" s="91"/>
      <c r="G58" s="91"/>
      <c r="H58" s="91"/>
      <c r="I58" s="124"/>
      <c r="J58" s="76"/>
      <c r="K58" s="76"/>
      <c r="L58" s="76"/>
      <c r="M58" s="76"/>
      <c r="N58" s="76"/>
      <c r="O58" s="76"/>
      <c r="P58" s="74"/>
      <c r="Q58" s="74"/>
      <c r="R58" s="74"/>
    </row>
    <row r="59" spans="1:27" s="38" customFormat="1" ht="39" customHeight="1">
      <c r="A59" s="104" t="s">
        <v>258</v>
      </c>
      <c r="B59" s="11" t="s">
        <v>284</v>
      </c>
      <c r="C59" s="91">
        <v>0.82</v>
      </c>
      <c r="D59" s="91">
        <v>0.7</v>
      </c>
      <c r="E59" s="91">
        <v>1</v>
      </c>
      <c r="F59" s="91">
        <v>0.42</v>
      </c>
      <c r="G59" s="91">
        <v>0</v>
      </c>
      <c r="H59" s="91">
        <v>0.94</v>
      </c>
      <c r="I59" s="123" t="s">
        <v>182</v>
      </c>
      <c r="J59" s="61">
        <v>8.8999999999999996E-2</v>
      </c>
      <c r="K59" s="82">
        <v>0.13</v>
      </c>
      <c r="L59" s="61">
        <v>1.0999999999999999E-2</v>
      </c>
      <c r="M59" s="61">
        <v>0.26</v>
      </c>
      <c r="N59" s="61">
        <v>0.439</v>
      </c>
      <c r="O59" s="61">
        <v>3.5000000000000003E-2</v>
      </c>
      <c r="P59" s="72"/>
      <c r="Q59" s="72"/>
      <c r="R59" s="72"/>
    </row>
    <row r="60" spans="1:27" s="38" customFormat="1">
      <c r="A60" s="104"/>
      <c r="B60" s="11"/>
      <c r="C60" s="91"/>
      <c r="D60" s="91"/>
      <c r="E60" s="91"/>
      <c r="F60" s="91"/>
      <c r="G60" s="91"/>
      <c r="H60" s="91"/>
      <c r="I60" s="123"/>
      <c r="J60" s="61"/>
      <c r="K60" s="82"/>
      <c r="L60" s="61"/>
      <c r="M60" s="61"/>
      <c r="N60" s="61"/>
      <c r="O60" s="61"/>
      <c r="P60" s="72"/>
      <c r="Q60" s="72"/>
      <c r="R60" s="72"/>
    </row>
    <row r="61" spans="1:27" s="38" customFormat="1">
      <c r="A61" s="104" t="s">
        <v>258</v>
      </c>
      <c r="B61" s="11" t="s">
        <v>293</v>
      </c>
      <c r="C61" s="91">
        <v>0</v>
      </c>
      <c r="D61" s="91">
        <v>0.93</v>
      </c>
      <c r="E61" s="91">
        <v>0.56999999999999995</v>
      </c>
      <c r="F61" s="91">
        <v>0.92</v>
      </c>
      <c r="G61" s="91">
        <v>0.81</v>
      </c>
      <c r="H61" s="91">
        <v>1</v>
      </c>
      <c r="I61" s="123" t="s">
        <v>182</v>
      </c>
      <c r="J61" s="83">
        <v>33.299999999999997</v>
      </c>
      <c r="K61" s="68">
        <v>3.13</v>
      </c>
      <c r="L61" s="83">
        <v>14.8</v>
      </c>
      <c r="M61" s="83">
        <v>3.5</v>
      </c>
      <c r="N61" s="83">
        <v>7.1</v>
      </c>
      <c r="O61" s="83">
        <v>1</v>
      </c>
      <c r="P61" s="72"/>
      <c r="Q61" s="72"/>
      <c r="R61" s="72"/>
    </row>
    <row r="62" spans="1:27" s="38" customFormat="1">
      <c r="A62" s="104"/>
      <c r="B62" s="11"/>
      <c r="C62" s="91"/>
      <c r="D62" s="91"/>
      <c r="E62" s="91"/>
      <c r="F62" s="91"/>
      <c r="G62" s="91"/>
      <c r="H62" s="91"/>
      <c r="I62" s="123"/>
      <c r="J62" s="83"/>
      <c r="K62" s="68"/>
      <c r="L62" s="83"/>
      <c r="M62" s="83"/>
      <c r="N62" s="83"/>
      <c r="O62" s="83"/>
      <c r="P62" s="72"/>
      <c r="Q62" s="72"/>
      <c r="R62" s="72"/>
    </row>
    <row r="63" spans="1:27" s="38" customFormat="1">
      <c r="A63" s="104" t="s">
        <v>258</v>
      </c>
      <c r="B63" s="11" t="s">
        <v>298</v>
      </c>
      <c r="C63" s="91">
        <v>0</v>
      </c>
      <c r="D63" s="91">
        <v>0.69</v>
      </c>
      <c r="E63" s="91">
        <v>0.11</v>
      </c>
      <c r="F63" s="91">
        <v>0.8</v>
      </c>
      <c r="G63" s="91">
        <v>0.89</v>
      </c>
      <c r="H63" s="91">
        <v>1</v>
      </c>
      <c r="I63" s="123" t="s">
        <v>182</v>
      </c>
      <c r="J63" s="83">
        <v>20.3</v>
      </c>
      <c r="K63" s="68">
        <v>8.4</v>
      </c>
      <c r="L63" s="83">
        <v>18.399999999999999</v>
      </c>
      <c r="M63" s="83">
        <v>6.5</v>
      </c>
      <c r="N63" s="83">
        <v>4.9000000000000004</v>
      </c>
      <c r="O63" s="83">
        <v>3</v>
      </c>
      <c r="P63" s="72"/>
      <c r="Q63" s="72"/>
      <c r="R63" s="72"/>
    </row>
    <row r="64" spans="1:27" s="38" customFormat="1">
      <c r="A64" s="104"/>
      <c r="B64" s="11"/>
      <c r="C64" s="91"/>
      <c r="D64" s="91"/>
      <c r="E64" s="91"/>
      <c r="F64" s="91"/>
      <c r="G64" s="91"/>
      <c r="H64" s="91"/>
      <c r="I64" s="123"/>
      <c r="J64" s="83"/>
      <c r="K64" s="68"/>
      <c r="L64" s="83"/>
      <c r="M64" s="83"/>
      <c r="N64" s="83"/>
      <c r="O64" s="83"/>
      <c r="P64" s="72"/>
      <c r="Q64" s="72"/>
      <c r="R64" s="72"/>
    </row>
    <row r="65" spans="1:39" s="38" customFormat="1">
      <c r="A65" s="104" t="s">
        <v>258</v>
      </c>
      <c r="B65" s="11" t="s">
        <v>297</v>
      </c>
      <c r="C65" s="91">
        <v>0.25</v>
      </c>
      <c r="D65" s="91">
        <v>0</v>
      </c>
      <c r="E65" s="91">
        <v>1</v>
      </c>
      <c r="F65" s="91">
        <v>0.96</v>
      </c>
      <c r="G65" s="91">
        <v>0</v>
      </c>
      <c r="H65" s="91">
        <v>0.03</v>
      </c>
      <c r="I65" s="123" t="s">
        <v>182</v>
      </c>
      <c r="J65" s="76">
        <v>0.17599999999999999</v>
      </c>
      <c r="K65" s="77">
        <v>0.1</v>
      </c>
      <c r="L65" s="76">
        <v>0.41</v>
      </c>
      <c r="M65" s="34" t="s">
        <v>135</v>
      </c>
      <c r="N65" s="76" t="s">
        <v>136</v>
      </c>
      <c r="O65" s="76">
        <v>0.108</v>
      </c>
      <c r="P65" s="74"/>
      <c r="Q65" s="74"/>
      <c r="R65" s="74"/>
      <c r="S65" s="39"/>
      <c r="T65" s="39"/>
      <c r="U65" s="39"/>
      <c r="V65" s="39"/>
      <c r="W65" s="39"/>
      <c r="X65" s="39"/>
      <c r="Y65" s="39"/>
      <c r="Z65" s="39"/>
      <c r="AA65" s="39"/>
      <c r="AB65" s="39"/>
      <c r="AC65" s="39"/>
      <c r="AD65" s="39"/>
      <c r="AE65" s="39"/>
      <c r="AF65" s="39"/>
      <c r="AG65" s="39"/>
      <c r="AH65" s="39"/>
      <c r="AI65" s="39"/>
      <c r="AJ65" s="39"/>
      <c r="AK65" s="39"/>
      <c r="AL65" s="39"/>
      <c r="AM65" s="39"/>
    </row>
    <row r="66" spans="1:39" s="38" customFormat="1">
      <c r="A66" s="104"/>
      <c r="B66" s="11"/>
      <c r="C66" s="91"/>
      <c r="D66" s="91"/>
      <c r="E66" s="91"/>
      <c r="F66" s="91"/>
      <c r="G66" s="91"/>
      <c r="H66" s="91"/>
      <c r="I66" s="123"/>
      <c r="J66" s="76"/>
      <c r="K66" s="84"/>
      <c r="L66" s="77"/>
      <c r="M66" s="34"/>
      <c r="N66" s="76"/>
      <c r="O66" s="76"/>
      <c r="P66" s="74"/>
      <c r="Q66" s="74"/>
      <c r="R66" s="74"/>
      <c r="S66" s="39"/>
      <c r="T66" s="39"/>
      <c r="U66" s="39"/>
      <c r="V66" s="39"/>
      <c r="W66" s="39"/>
      <c r="X66" s="39"/>
      <c r="Y66" s="39"/>
      <c r="Z66" s="39"/>
      <c r="AA66" s="39"/>
      <c r="AB66" s="39"/>
      <c r="AC66" s="39"/>
      <c r="AD66" s="39"/>
      <c r="AE66" s="39"/>
      <c r="AF66" s="39"/>
      <c r="AG66" s="39"/>
      <c r="AH66" s="39"/>
      <c r="AI66" s="39"/>
      <c r="AJ66" s="39"/>
      <c r="AK66" s="39"/>
      <c r="AL66" s="39"/>
      <c r="AM66" s="39"/>
    </row>
    <row r="67" spans="1:39" s="38" customFormat="1">
      <c r="A67" s="104" t="s">
        <v>258</v>
      </c>
      <c r="B67" s="11" t="s">
        <v>296</v>
      </c>
      <c r="C67" s="91">
        <v>0.24</v>
      </c>
      <c r="D67" s="91">
        <v>0</v>
      </c>
      <c r="E67" s="91">
        <v>0.57999999999999996</v>
      </c>
      <c r="F67" s="91">
        <v>0.46</v>
      </c>
      <c r="G67" s="91">
        <v>0.88</v>
      </c>
      <c r="H67" s="91">
        <v>1</v>
      </c>
      <c r="I67" s="123" t="s">
        <v>182</v>
      </c>
      <c r="J67" s="76">
        <v>5.7000000000000002E-2</v>
      </c>
      <c r="K67" s="76">
        <v>4.2999999999999997E-2</v>
      </c>
      <c r="L67" s="76">
        <v>7.6999999999999999E-2</v>
      </c>
      <c r="M67" s="76">
        <v>7.0000000000000007E-2</v>
      </c>
      <c r="N67" s="76">
        <v>9.5000000000000001E-2</v>
      </c>
      <c r="O67" s="76">
        <v>0.10199999999999999</v>
      </c>
      <c r="P67" s="74"/>
      <c r="Q67" s="74"/>
      <c r="R67" s="74"/>
      <c r="S67" s="39"/>
      <c r="T67" s="39"/>
      <c r="U67" s="39"/>
      <c r="V67" s="39"/>
      <c r="W67" s="39"/>
      <c r="X67" s="39"/>
      <c r="Y67" s="39"/>
      <c r="Z67" s="39"/>
      <c r="AA67" s="39"/>
      <c r="AB67" s="39"/>
      <c r="AC67" s="39"/>
      <c r="AD67" s="39"/>
      <c r="AE67" s="39"/>
      <c r="AF67" s="39"/>
      <c r="AG67" s="39"/>
      <c r="AH67" s="39"/>
      <c r="AI67" s="39"/>
      <c r="AJ67" s="39"/>
      <c r="AK67" s="39"/>
      <c r="AL67" s="39"/>
      <c r="AM67" s="39"/>
    </row>
    <row r="68" spans="1:39" s="38" customFormat="1">
      <c r="A68" s="104"/>
      <c r="B68" s="11"/>
      <c r="C68" s="91"/>
      <c r="D68" s="91"/>
      <c r="E68" s="91"/>
      <c r="F68" s="91"/>
      <c r="G68" s="91"/>
      <c r="H68" s="91"/>
      <c r="I68" s="123"/>
      <c r="J68" s="76"/>
      <c r="K68" s="76"/>
      <c r="L68" s="76"/>
      <c r="M68" s="76"/>
      <c r="N68" s="76"/>
      <c r="O68" s="76"/>
      <c r="P68" s="74"/>
      <c r="Q68" s="74"/>
      <c r="R68" s="74"/>
      <c r="S68" s="39"/>
      <c r="T68" s="39"/>
      <c r="U68" s="39"/>
      <c r="V68" s="39"/>
      <c r="W68" s="39"/>
      <c r="X68" s="39"/>
      <c r="Y68" s="39"/>
      <c r="Z68" s="39"/>
      <c r="AA68" s="39"/>
      <c r="AB68" s="39"/>
      <c r="AC68" s="39"/>
      <c r="AD68" s="39"/>
      <c r="AE68" s="39"/>
      <c r="AF68" s="39"/>
      <c r="AG68" s="39"/>
      <c r="AH68" s="39"/>
      <c r="AI68" s="39"/>
      <c r="AJ68" s="39"/>
      <c r="AK68" s="39"/>
      <c r="AL68" s="39"/>
      <c r="AM68" s="39"/>
    </row>
    <row r="69" spans="1:39" s="38" customFormat="1">
      <c r="A69" s="104" t="s">
        <v>258</v>
      </c>
      <c r="B69" s="11" t="s">
        <v>295</v>
      </c>
      <c r="C69" s="91">
        <v>0</v>
      </c>
      <c r="D69" s="91">
        <v>0.82</v>
      </c>
      <c r="E69" s="91">
        <v>1</v>
      </c>
      <c r="F69" s="91">
        <v>0.64</v>
      </c>
      <c r="G69" s="91">
        <v>0.36</v>
      </c>
      <c r="H69" s="91">
        <v>0.55000000000000004</v>
      </c>
      <c r="I69" s="123" t="s">
        <v>182</v>
      </c>
      <c r="J69" s="76">
        <v>0.57499999999999996</v>
      </c>
      <c r="K69" s="76">
        <v>0.26</v>
      </c>
      <c r="L69" s="76">
        <v>0.193</v>
      </c>
      <c r="M69" s="76">
        <v>0.33</v>
      </c>
      <c r="N69" s="76">
        <v>0.437</v>
      </c>
      <c r="O69" s="76">
        <v>0.36399999999999999</v>
      </c>
      <c r="P69" s="74"/>
      <c r="Q69" s="74"/>
      <c r="R69" s="74"/>
      <c r="S69" s="39"/>
      <c r="T69" s="39"/>
      <c r="U69" s="39"/>
      <c r="V69" s="39"/>
      <c r="W69" s="39"/>
      <c r="X69" s="39"/>
      <c r="Y69" s="39"/>
      <c r="Z69" s="39"/>
      <c r="AA69" s="39"/>
      <c r="AB69" s="39"/>
      <c r="AC69" s="39"/>
      <c r="AD69" s="39"/>
      <c r="AE69" s="39"/>
      <c r="AF69" s="39"/>
      <c r="AG69" s="39"/>
      <c r="AH69" s="39"/>
      <c r="AI69" s="39"/>
      <c r="AJ69" s="39"/>
      <c r="AK69" s="39"/>
      <c r="AL69" s="39"/>
      <c r="AM69" s="39"/>
    </row>
    <row r="70" spans="1:39" s="38" customFormat="1">
      <c r="A70" s="104"/>
      <c r="B70" s="11"/>
      <c r="C70" s="91"/>
      <c r="D70" s="91"/>
      <c r="E70" s="91"/>
      <c r="F70" s="91"/>
      <c r="G70" s="91"/>
      <c r="H70" s="91"/>
      <c r="I70" s="123"/>
      <c r="J70" s="76"/>
      <c r="K70" s="76"/>
      <c r="L70" s="76"/>
      <c r="M70" s="76"/>
      <c r="N70" s="76"/>
      <c r="O70" s="76"/>
      <c r="P70" s="74"/>
      <c r="Q70" s="74"/>
      <c r="R70" s="74"/>
      <c r="S70" s="39"/>
      <c r="T70" s="39"/>
      <c r="U70" s="39"/>
      <c r="V70" s="39"/>
      <c r="W70" s="39"/>
      <c r="X70" s="39"/>
      <c r="Y70" s="39"/>
      <c r="Z70" s="39"/>
      <c r="AA70" s="39"/>
      <c r="AB70" s="39"/>
      <c r="AC70" s="39"/>
      <c r="AD70" s="39"/>
      <c r="AE70" s="39"/>
      <c r="AF70" s="39"/>
      <c r="AG70" s="39"/>
      <c r="AH70" s="39"/>
      <c r="AI70" s="39"/>
      <c r="AJ70" s="39"/>
      <c r="AK70" s="39"/>
      <c r="AL70" s="39"/>
      <c r="AM70" s="39"/>
    </row>
    <row r="71" spans="1:39" s="38" customFormat="1">
      <c r="A71" s="104" t="s">
        <v>258</v>
      </c>
      <c r="B71" s="11" t="s">
        <v>294</v>
      </c>
      <c r="C71" s="91">
        <v>1</v>
      </c>
      <c r="D71" s="91">
        <v>0.51</v>
      </c>
      <c r="E71" s="91">
        <v>0.48</v>
      </c>
      <c r="F71" s="91">
        <v>0</v>
      </c>
      <c r="G71" s="91">
        <v>0.99</v>
      </c>
      <c r="H71" s="91">
        <v>0.67</v>
      </c>
      <c r="I71" s="123" t="s">
        <v>182</v>
      </c>
      <c r="J71" s="34" t="s">
        <v>137</v>
      </c>
      <c r="K71" s="34" t="s">
        <v>138</v>
      </c>
      <c r="L71" s="34" t="s">
        <v>139</v>
      </c>
      <c r="M71" s="34" t="s">
        <v>140</v>
      </c>
      <c r="N71" s="34" t="s">
        <v>141</v>
      </c>
      <c r="O71" s="34" t="s">
        <v>142</v>
      </c>
      <c r="P71" s="74"/>
      <c r="Q71" s="74"/>
      <c r="R71" s="74"/>
      <c r="S71" s="39"/>
      <c r="T71" s="39"/>
      <c r="U71" s="39"/>
      <c r="V71" s="39"/>
      <c r="W71" s="39"/>
      <c r="X71" s="39"/>
      <c r="Y71" s="39"/>
    </row>
    <row r="72" spans="1:39">
      <c r="A72" s="98"/>
      <c r="B72" s="16"/>
      <c r="C72" s="89"/>
      <c r="D72" s="89"/>
      <c r="J72" s="60"/>
      <c r="K72" s="60"/>
      <c r="L72" s="60"/>
      <c r="M72" s="60"/>
      <c r="N72" s="60"/>
      <c r="O72" s="60"/>
      <c r="P72" s="55"/>
      <c r="Q72" s="55"/>
      <c r="R72" s="55"/>
    </row>
    <row r="73" spans="1:39" s="12" customFormat="1" ht="42">
      <c r="A73" s="18" t="s">
        <v>143</v>
      </c>
      <c r="B73" s="9" t="s">
        <v>144</v>
      </c>
      <c r="C73" s="110">
        <f t="shared" ref="C73:H73" si="9">AVERAGE(C74,C101,C110,C119)</f>
        <v>0.63055555555555554</v>
      </c>
      <c r="D73" s="110">
        <f t="shared" si="9"/>
        <v>0.48</v>
      </c>
      <c r="E73" s="110">
        <f t="shared" si="9"/>
        <v>0.26402777777777775</v>
      </c>
      <c r="F73" s="110">
        <f t="shared" si="9"/>
        <v>0.58888888888888891</v>
      </c>
      <c r="G73" s="110">
        <f t="shared" si="9"/>
        <v>0.69791666666666663</v>
      </c>
      <c r="H73" s="110">
        <f t="shared" si="9"/>
        <v>0.69013888888888886</v>
      </c>
      <c r="I73" s="117"/>
      <c r="J73" s="63"/>
      <c r="K73" s="63"/>
      <c r="L73" s="63"/>
      <c r="M73" s="63"/>
      <c r="N73" s="63"/>
      <c r="O73" s="63"/>
      <c r="P73" s="65"/>
      <c r="Q73" s="66"/>
      <c r="R73" s="66"/>
    </row>
    <row r="74" spans="1:39" s="7" customFormat="1">
      <c r="A74" s="18" t="s">
        <v>145</v>
      </c>
      <c r="B74" s="9" t="s">
        <v>146</v>
      </c>
      <c r="C74" s="51">
        <f t="shared" ref="C74:H74" si="10">AVERAGE(C75,C77,C79,C83,C87,C93,C95,C97,C99)</f>
        <v>0.52222222222222225</v>
      </c>
      <c r="D74" s="51">
        <f t="shared" si="10"/>
        <v>0.42000000000000004</v>
      </c>
      <c r="E74" s="51">
        <f t="shared" si="10"/>
        <v>0.18111111111111111</v>
      </c>
      <c r="F74" s="51">
        <f t="shared" si="10"/>
        <v>0.73055555555555562</v>
      </c>
      <c r="G74" s="51">
        <f t="shared" si="10"/>
        <v>0.66666666666666663</v>
      </c>
      <c r="H74" s="51">
        <f t="shared" si="10"/>
        <v>0.63555555555555554</v>
      </c>
      <c r="I74" s="116"/>
      <c r="J74" s="53"/>
      <c r="K74" s="53"/>
      <c r="L74" s="53"/>
      <c r="M74" s="53"/>
      <c r="N74" s="53"/>
      <c r="O74" s="53"/>
      <c r="P74" s="54"/>
      <c r="Q74" s="58"/>
      <c r="R74" s="58"/>
    </row>
    <row r="75" spans="1:39" ht="120">
      <c r="A75" s="94" t="s">
        <v>258</v>
      </c>
      <c r="B75" s="48" t="s">
        <v>299</v>
      </c>
      <c r="C75" s="87">
        <v>0</v>
      </c>
      <c r="D75" s="87">
        <v>0.5</v>
      </c>
      <c r="E75" s="88">
        <v>0.5</v>
      </c>
      <c r="F75" s="87">
        <v>1</v>
      </c>
      <c r="G75" s="88">
        <v>1</v>
      </c>
      <c r="H75" s="88">
        <v>1</v>
      </c>
      <c r="I75" s="118" t="s">
        <v>201</v>
      </c>
      <c r="J75" s="56" t="s">
        <v>79</v>
      </c>
      <c r="K75" s="56" t="s">
        <v>285</v>
      </c>
      <c r="L75" s="56" t="s">
        <v>286</v>
      </c>
      <c r="M75" s="56" t="s">
        <v>80</v>
      </c>
      <c r="N75" s="56" t="s">
        <v>261</v>
      </c>
      <c r="O75" s="56" t="s">
        <v>102</v>
      </c>
      <c r="P75" s="57"/>
      <c r="Q75" s="55"/>
      <c r="R75" s="55"/>
    </row>
    <row r="76" spans="1:39">
      <c r="B76" s="49"/>
      <c r="J76" s="56"/>
      <c r="K76" s="56"/>
      <c r="L76" s="56"/>
      <c r="M76" s="56"/>
      <c r="N76" s="56"/>
      <c r="O76" s="56"/>
      <c r="P76" s="57"/>
      <c r="Q76" s="55"/>
      <c r="R76" s="55"/>
    </row>
    <row r="77" spans="1:39" ht="108">
      <c r="A77" s="94" t="s">
        <v>258</v>
      </c>
      <c r="B77" s="48" t="s">
        <v>103</v>
      </c>
      <c r="C77" s="87">
        <v>0.5</v>
      </c>
      <c r="D77" s="88">
        <v>0.5</v>
      </c>
      <c r="E77" s="87">
        <v>0</v>
      </c>
      <c r="F77" s="87">
        <v>1</v>
      </c>
      <c r="G77" s="87">
        <v>0.5</v>
      </c>
      <c r="H77" s="87">
        <v>1</v>
      </c>
      <c r="I77" s="120" t="s">
        <v>204</v>
      </c>
      <c r="J77" s="56" t="s">
        <v>93</v>
      </c>
      <c r="K77" s="56" t="s">
        <v>415</v>
      </c>
      <c r="L77" s="56" t="s">
        <v>265</v>
      </c>
      <c r="M77" s="56" t="s">
        <v>416</v>
      </c>
      <c r="N77" s="56" t="s">
        <v>417</v>
      </c>
      <c r="O77" s="56" t="s">
        <v>124</v>
      </c>
      <c r="P77" s="57"/>
      <c r="Q77" s="55"/>
      <c r="R77" s="55"/>
    </row>
    <row r="78" spans="1:39">
      <c r="B78" s="48"/>
      <c r="D78" s="88"/>
      <c r="J78" s="56"/>
      <c r="K78" s="56"/>
      <c r="L78" s="56"/>
      <c r="M78" s="56"/>
      <c r="N78" s="56"/>
      <c r="O78" s="56"/>
      <c r="P78" s="57"/>
      <c r="Q78" s="55"/>
      <c r="R78" s="55"/>
    </row>
    <row r="79" spans="1:39" ht="42">
      <c r="A79" s="94" t="s">
        <v>258</v>
      </c>
      <c r="B79" s="48" t="s">
        <v>125</v>
      </c>
      <c r="C79" s="87">
        <f t="shared" ref="C79:H79" si="11">AVERAGE(C80:C81)</f>
        <v>0.75</v>
      </c>
      <c r="D79" s="87">
        <f t="shared" si="11"/>
        <v>1</v>
      </c>
      <c r="E79" s="87">
        <f t="shared" si="11"/>
        <v>0</v>
      </c>
      <c r="F79" s="87">
        <f t="shared" si="11"/>
        <v>1</v>
      </c>
      <c r="G79" s="87">
        <f t="shared" si="11"/>
        <v>0.75</v>
      </c>
      <c r="H79" s="87">
        <f t="shared" si="11"/>
        <v>0.75</v>
      </c>
      <c r="J79" s="56"/>
      <c r="K79" s="56"/>
      <c r="L79" s="56" t="s">
        <v>266</v>
      </c>
      <c r="M79" s="56"/>
      <c r="N79" s="56"/>
      <c r="O79" s="56"/>
      <c r="P79" s="57"/>
      <c r="Q79" s="55"/>
      <c r="R79" s="55"/>
    </row>
    <row r="80" spans="1:39" ht="120">
      <c r="B80" s="15" t="s">
        <v>126</v>
      </c>
      <c r="C80" s="87">
        <v>1</v>
      </c>
      <c r="D80" s="87">
        <v>1</v>
      </c>
      <c r="E80" s="87">
        <v>0</v>
      </c>
      <c r="F80" s="87">
        <v>1</v>
      </c>
      <c r="G80" s="87">
        <v>1</v>
      </c>
      <c r="H80" s="87">
        <v>0.5</v>
      </c>
      <c r="I80" s="118" t="s">
        <v>202</v>
      </c>
      <c r="J80" s="56" t="s">
        <v>418</v>
      </c>
      <c r="K80" s="56" t="s">
        <v>419</v>
      </c>
      <c r="L80" s="56" t="s">
        <v>266</v>
      </c>
      <c r="M80" s="56" t="s">
        <v>420</v>
      </c>
      <c r="N80" s="56" t="s">
        <v>421</v>
      </c>
      <c r="O80" s="56" t="s">
        <v>166</v>
      </c>
      <c r="P80" s="57"/>
      <c r="Q80" s="55"/>
      <c r="R80" s="55"/>
    </row>
    <row r="81" spans="1:18" ht="120">
      <c r="B81" s="15" t="s">
        <v>167</v>
      </c>
      <c r="C81" s="87">
        <v>0.5</v>
      </c>
      <c r="D81" s="87">
        <v>1</v>
      </c>
      <c r="E81" s="87">
        <v>0</v>
      </c>
      <c r="F81" s="87">
        <v>1</v>
      </c>
      <c r="G81" s="87">
        <v>0.5</v>
      </c>
      <c r="H81" s="87">
        <v>1</v>
      </c>
      <c r="I81" s="118" t="s">
        <v>202</v>
      </c>
      <c r="J81" s="56" t="s">
        <v>168</v>
      </c>
      <c r="K81" s="56" t="s">
        <v>422</v>
      </c>
      <c r="L81" s="56" t="s">
        <v>266</v>
      </c>
      <c r="M81" s="56" t="s">
        <v>423</v>
      </c>
      <c r="N81" s="56" t="s">
        <v>169</v>
      </c>
      <c r="O81" s="56" t="s">
        <v>170</v>
      </c>
      <c r="P81" s="57"/>
      <c r="Q81" s="55"/>
      <c r="R81" s="55"/>
    </row>
    <row r="82" spans="1:18">
      <c r="B82" s="15"/>
      <c r="J82" s="56"/>
      <c r="K82" s="56"/>
      <c r="L82" s="56"/>
      <c r="M82" s="56"/>
      <c r="N82" s="56"/>
      <c r="O82" s="56"/>
      <c r="P82" s="57"/>
      <c r="Q82" s="55"/>
      <c r="R82" s="55"/>
    </row>
    <row r="83" spans="1:18" ht="28">
      <c r="A83" s="94" t="s">
        <v>258</v>
      </c>
      <c r="B83" s="48" t="s">
        <v>171</v>
      </c>
      <c r="C83" s="87">
        <f t="shared" ref="C83:H83" si="12">AVERAGE(C84:C85)</f>
        <v>0.75</v>
      </c>
      <c r="D83" s="87">
        <f t="shared" si="12"/>
        <v>0.25</v>
      </c>
      <c r="E83" s="87">
        <f t="shared" si="12"/>
        <v>0</v>
      </c>
      <c r="F83" s="87">
        <f t="shared" si="12"/>
        <v>1</v>
      </c>
      <c r="G83" s="87">
        <f t="shared" si="12"/>
        <v>0.75</v>
      </c>
      <c r="H83" s="87">
        <f t="shared" si="12"/>
        <v>0.5</v>
      </c>
      <c r="J83" s="56"/>
      <c r="K83" s="56"/>
      <c r="L83" s="56"/>
      <c r="M83" s="56"/>
      <c r="N83" s="56"/>
      <c r="O83" s="56"/>
      <c r="P83" s="57"/>
      <c r="Q83" s="55"/>
      <c r="R83" s="55"/>
    </row>
    <row r="84" spans="1:18" ht="48">
      <c r="B84" s="15" t="s">
        <v>172</v>
      </c>
      <c r="C84" s="87">
        <v>1</v>
      </c>
      <c r="D84" s="87">
        <v>0</v>
      </c>
      <c r="E84" s="87">
        <v>0</v>
      </c>
      <c r="F84" s="87">
        <v>1</v>
      </c>
      <c r="G84" s="87">
        <v>0.5</v>
      </c>
      <c r="H84" s="87">
        <v>0.5</v>
      </c>
      <c r="I84" s="118" t="s">
        <v>315</v>
      </c>
      <c r="J84" s="60" t="s">
        <v>264</v>
      </c>
      <c r="K84" s="59" t="s">
        <v>275</v>
      </c>
      <c r="L84" s="56" t="s">
        <v>275</v>
      </c>
      <c r="M84" s="56" t="s">
        <v>165</v>
      </c>
      <c r="N84" s="60" t="s">
        <v>267</v>
      </c>
      <c r="O84" s="56" t="s">
        <v>268</v>
      </c>
      <c r="P84" s="57"/>
      <c r="Q84" s="55"/>
      <c r="R84" s="55"/>
    </row>
    <row r="85" spans="1:18" ht="366" customHeight="1">
      <c r="B85" s="15" t="s">
        <v>173</v>
      </c>
      <c r="C85" s="87">
        <v>0.5</v>
      </c>
      <c r="D85" s="87">
        <v>0.5</v>
      </c>
      <c r="E85" s="87">
        <v>0</v>
      </c>
      <c r="F85" s="87">
        <v>1</v>
      </c>
      <c r="G85" s="87">
        <v>1</v>
      </c>
      <c r="H85" s="87">
        <v>0.5</v>
      </c>
      <c r="I85" s="118" t="s">
        <v>314</v>
      </c>
      <c r="J85" s="56" t="s">
        <v>269</v>
      </c>
      <c r="K85" s="56" t="s">
        <v>424</v>
      </c>
      <c r="L85" s="56" t="s">
        <v>275</v>
      </c>
      <c r="M85" s="56" t="s">
        <v>0</v>
      </c>
      <c r="N85" s="60" t="s">
        <v>1</v>
      </c>
      <c r="O85" s="56" t="s">
        <v>104</v>
      </c>
      <c r="P85" s="57"/>
      <c r="Q85" s="55"/>
      <c r="R85" s="55"/>
    </row>
    <row r="86" spans="1:18">
      <c r="B86" s="4"/>
      <c r="J86" s="56"/>
      <c r="K86" s="56"/>
      <c r="L86" s="56"/>
      <c r="M86" s="56"/>
      <c r="N86" s="59"/>
      <c r="O86" s="56"/>
      <c r="P86" s="57"/>
      <c r="Q86" s="55"/>
      <c r="R86" s="55"/>
    </row>
    <row r="87" spans="1:18" s="10" customFormat="1" ht="108">
      <c r="A87" s="96" t="s">
        <v>258</v>
      </c>
      <c r="B87" s="11" t="s">
        <v>54</v>
      </c>
      <c r="C87" s="88">
        <f t="shared" ref="C87:H87" si="13">AVERAGE(C88:C91)</f>
        <v>0.5</v>
      </c>
      <c r="D87" s="88">
        <f t="shared" si="13"/>
        <v>0.5</v>
      </c>
      <c r="E87" s="88">
        <f t="shared" si="13"/>
        <v>0</v>
      </c>
      <c r="F87" s="88">
        <f t="shared" si="13"/>
        <v>0.875</v>
      </c>
      <c r="G87" s="88">
        <f t="shared" si="13"/>
        <v>0.5</v>
      </c>
      <c r="H87" s="88">
        <f t="shared" si="13"/>
        <v>0.5</v>
      </c>
      <c r="I87" s="118"/>
      <c r="J87" s="56" t="s">
        <v>2</v>
      </c>
      <c r="K87" s="56"/>
      <c r="L87" s="72"/>
      <c r="M87" s="56"/>
      <c r="N87" s="72"/>
      <c r="O87" s="56"/>
      <c r="P87" s="67"/>
      <c r="Q87" s="64"/>
      <c r="R87" s="64"/>
    </row>
    <row r="88" spans="1:18" ht="120">
      <c r="B88" s="15" t="s">
        <v>105</v>
      </c>
      <c r="C88" s="87">
        <v>0.5</v>
      </c>
      <c r="D88" s="87">
        <v>0.5</v>
      </c>
      <c r="E88" s="87">
        <v>0</v>
      </c>
      <c r="F88" s="87">
        <v>1</v>
      </c>
      <c r="G88" s="87">
        <v>0.5</v>
      </c>
      <c r="H88" s="87">
        <v>0.5</v>
      </c>
      <c r="I88" s="118" t="s">
        <v>202</v>
      </c>
      <c r="J88" s="56" t="s">
        <v>288</v>
      </c>
      <c r="K88" s="56" t="s">
        <v>3</v>
      </c>
      <c r="L88" s="56" t="s">
        <v>106</v>
      </c>
      <c r="M88" s="56" t="s">
        <v>4</v>
      </c>
      <c r="N88" s="83" t="s">
        <v>107</v>
      </c>
      <c r="O88" s="56" t="s">
        <v>108</v>
      </c>
      <c r="P88" s="57"/>
      <c r="Q88" s="55"/>
      <c r="R88" s="55"/>
    </row>
    <row r="89" spans="1:18" ht="108">
      <c r="B89" s="15" t="s">
        <v>109</v>
      </c>
      <c r="C89" s="87">
        <v>0.5</v>
      </c>
      <c r="D89" s="87">
        <v>0.5</v>
      </c>
      <c r="E89" s="87">
        <v>0</v>
      </c>
      <c r="F89" s="87">
        <v>1</v>
      </c>
      <c r="G89" s="87">
        <v>0.5</v>
      </c>
      <c r="H89" s="87">
        <v>0.5</v>
      </c>
      <c r="I89" s="118" t="s">
        <v>202</v>
      </c>
      <c r="J89" s="56" t="s">
        <v>127</v>
      </c>
      <c r="K89" s="56" t="s">
        <v>5</v>
      </c>
      <c r="L89" s="56" t="s">
        <v>106</v>
      </c>
      <c r="M89" s="56" t="s">
        <v>264</v>
      </c>
      <c r="N89" s="56" t="s">
        <v>128</v>
      </c>
      <c r="O89" s="56" t="s">
        <v>108</v>
      </c>
      <c r="P89" s="57"/>
      <c r="Q89" s="55"/>
      <c r="R89" s="55"/>
    </row>
    <row r="90" spans="1:18" ht="120">
      <c r="B90" s="15" t="s">
        <v>129</v>
      </c>
      <c r="C90" s="87">
        <v>0.5</v>
      </c>
      <c r="D90" s="87">
        <v>0.5</v>
      </c>
      <c r="E90" s="87">
        <v>0</v>
      </c>
      <c r="F90" s="87">
        <v>0.5</v>
      </c>
      <c r="G90" s="87">
        <v>0.5</v>
      </c>
      <c r="H90" s="87">
        <v>0.5</v>
      </c>
      <c r="J90" s="56" t="s">
        <v>6</v>
      </c>
      <c r="K90" s="56" t="s">
        <v>7</v>
      </c>
      <c r="L90" s="56" t="s">
        <v>106</v>
      </c>
      <c r="M90" s="56" t="s">
        <v>8</v>
      </c>
      <c r="N90" s="56" t="s">
        <v>128</v>
      </c>
      <c r="O90" s="56" t="s">
        <v>108</v>
      </c>
      <c r="P90" s="57"/>
      <c r="Q90" s="55"/>
      <c r="R90" s="55"/>
    </row>
    <row r="91" spans="1:18" ht="108">
      <c r="B91" s="15" t="s">
        <v>130</v>
      </c>
      <c r="C91" s="87">
        <v>0.5</v>
      </c>
      <c r="D91" s="87">
        <v>0.5</v>
      </c>
      <c r="E91" s="87">
        <v>0</v>
      </c>
      <c r="F91" s="87">
        <v>1</v>
      </c>
      <c r="G91" s="87">
        <v>0.5</v>
      </c>
      <c r="H91" s="87">
        <v>0.5</v>
      </c>
      <c r="I91" s="118" t="s">
        <v>202</v>
      </c>
      <c r="J91" s="56" t="s">
        <v>131</v>
      </c>
      <c r="K91" s="56" t="s">
        <v>9</v>
      </c>
      <c r="L91" s="56" t="s">
        <v>106</v>
      </c>
      <c r="M91" s="56" t="s">
        <v>264</v>
      </c>
      <c r="N91" s="56" t="s">
        <v>128</v>
      </c>
      <c r="O91" s="56" t="s">
        <v>108</v>
      </c>
      <c r="P91" s="57"/>
      <c r="Q91" s="55"/>
      <c r="R91" s="55"/>
    </row>
    <row r="92" spans="1:18">
      <c r="B92" s="15"/>
      <c r="J92" s="56"/>
      <c r="K92" s="56"/>
      <c r="L92" s="56"/>
      <c r="M92" s="56"/>
      <c r="N92" s="56"/>
      <c r="O92" s="56"/>
      <c r="P92" s="57"/>
      <c r="Q92" s="55"/>
      <c r="R92" s="55"/>
    </row>
    <row r="93" spans="1:18" ht="108">
      <c r="A93" s="96" t="s">
        <v>258</v>
      </c>
      <c r="B93" s="11" t="s">
        <v>132</v>
      </c>
      <c r="C93" s="87">
        <v>0.5</v>
      </c>
      <c r="D93" s="87">
        <v>0</v>
      </c>
      <c r="E93" s="87">
        <v>0</v>
      </c>
      <c r="F93" s="87">
        <v>1</v>
      </c>
      <c r="G93" s="87">
        <v>0.5</v>
      </c>
      <c r="H93" s="87">
        <v>1</v>
      </c>
      <c r="I93" s="119" t="s">
        <v>270</v>
      </c>
      <c r="J93" s="56" t="s">
        <v>10</v>
      </c>
      <c r="K93" s="56" t="s">
        <v>11</v>
      </c>
      <c r="L93" s="56" t="s">
        <v>12</v>
      </c>
      <c r="M93" s="60" t="s">
        <v>13</v>
      </c>
      <c r="N93" s="60" t="s">
        <v>14</v>
      </c>
      <c r="O93" s="56" t="s">
        <v>148</v>
      </c>
      <c r="P93" s="57"/>
      <c r="Q93" s="55"/>
      <c r="R93" s="55"/>
    </row>
    <row r="94" spans="1:18">
      <c r="B94" s="4"/>
      <c r="J94" s="60"/>
      <c r="K94" s="60"/>
      <c r="L94" s="60"/>
      <c r="M94" s="60"/>
      <c r="N94" s="60"/>
      <c r="O94" s="60"/>
      <c r="P94" s="57"/>
      <c r="Q94" s="55"/>
      <c r="R94" s="55"/>
    </row>
    <row r="95" spans="1:18" s="10" customFormat="1" ht="108">
      <c r="A95" s="96" t="s">
        <v>258</v>
      </c>
      <c r="B95" s="11" t="s">
        <v>245</v>
      </c>
      <c r="C95" s="88">
        <v>0.7</v>
      </c>
      <c r="D95" s="88">
        <v>0.53</v>
      </c>
      <c r="E95" s="88">
        <v>0.63</v>
      </c>
      <c r="F95" s="88">
        <v>0.2</v>
      </c>
      <c r="G95" s="88">
        <v>1</v>
      </c>
      <c r="H95" s="88">
        <v>0.47</v>
      </c>
      <c r="I95" s="118" t="s">
        <v>313</v>
      </c>
      <c r="J95" s="56" t="s">
        <v>236</v>
      </c>
      <c r="K95" s="56" t="s">
        <v>241</v>
      </c>
      <c r="L95" s="56" t="s">
        <v>242</v>
      </c>
      <c r="M95" s="85" t="s">
        <v>243</v>
      </c>
      <c r="N95" s="56" t="s">
        <v>24</v>
      </c>
      <c r="O95" s="56" t="s">
        <v>244</v>
      </c>
      <c r="P95" s="67"/>
      <c r="Q95" s="64"/>
      <c r="R95" s="64"/>
    </row>
    <row r="96" spans="1:18" s="10" customFormat="1">
      <c r="A96" s="96"/>
      <c r="B96" s="17"/>
      <c r="C96" s="88"/>
      <c r="D96" s="88"/>
      <c r="E96" s="88"/>
      <c r="F96" s="88"/>
      <c r="G96" s="88"/>
      <c r="H96" s="88"/>
      <c r="I96" s="118"/>
      <c r="J96" s="62"/>
      <c r="K96" s="62"/>
      <c r="L96" s="70"/>
      <c r="M96" s="70"/>
      <c r="N96" s="70"/>
      <c r="O96" s="70"/>
      <c r="P96" s="67"/>
      <c r="Q96" s="64"/>
      <c r="R96" s="64"/>
    </row>
    <row r="97" spans="1:18" ht="274.5" customHeight="1">
      <c r="A97" s="96" t="s">
        <v>258</v>
      </c>
      <c r="B97" s="50" t="s">
        <v>271</v>
      </c>
      <c r="C97" s="87">
        <v>0.5</v>
      </c>
      <c r="D97" s="87">
        <v>0.5</v>
      </c>
      <c r="E97" s="87">
        <v>0.5</v>
      </c>
      <c r="F97" s="88">
        <v>0.5</v>
      </c>
      <c r="G97" s="87">
        <v>0.5</v>
      </c>
      <c r="H97" s="88">
        <v>0.5</v>
      </c>
      <c r="I97" s="118" t="s">
        <v>202</v>
      </c>
      <c r="J97" s="60" t="s">
        <v>15</v>
      </c>
      <c r="K97" s="56" t="s">
        <v>16</v>
      </c>
      <c r="L97" s="56" t="s">
        <v>55</v>
      </c>
      <c r="M97" s="56" t="s">
        <v>263</v>
      </c>
      <c r="N97" s="56" t="s">
        <v>25</v>
      </c>
      <c r="O97" s="56" t="s">
        <v>272</v>
      </c>
      <c r="P97" s="57"/>
      <c r="Q97" s="55"/>
      <c r="R97" s="55"/>
    </row>
    <row r="98" spans="1:18">
      <c r="A98" s="96"/>
      <c r="B98" s="50"/>
      <c r="J98" s="56"/>
      <c r="K98" s="60"/>
      <c r="L98" s="60"/>
      <c r="M98" s="60"/>
      <c r="N98" s="56"/>
      <c r="O98" s="56"/>
      <c r="P98" s="57"/>
      <c r="Q98" s="55"/>
      <c r="R98" s="55"/>
    </row>
    <row r="99" spans="1:18" ht="120">
      <c r="A99" s="96" t="s">
        <v>258</v>
      </c>
      <c r="B99" s="11" t="s">
        <v>300</v>
      </c>
      <c r="C99" s="87">
        <v>0.5</v>
      </c>
      <c r="D99" s="87">
        <v>0</v>
      </c>
      <c r="E99" s="87">
        <v>0</v>
      </c>
      <c r="F99" s="88">
        <v>0</v>
      </c>
      <c r="G99" s="87">
        <v>0.5</v>
      </c>
      <c r="H99" s="87">
        <v>0</v>
      </c>
      <c r="I99" s="118" t="s">
        <v>202</v>
      </c>
      <c r="J99" s="56" t="s">
        <v>237</v>
      </c>
      <c r="K99" s="56" t="s">
        <v>17</v>
      </c>
      <c r="L99" s="56" t="s">
        <v>275</v>
      </c>
      <c r="M99" s="56" t="s">
        <v>275</v>
      </c>
      <c r="N99" s="60" t="s">
        <v>18</v>
      </c>
      <c r="O99" s="56" t="s">
        <v>239</v>
      </c>
      <c r="P99" s="57"/>
      <c r="Q99" s="55"/>
      <c r="R99" s="55"/>
    </row>
    <row r="100" spans="1:18">
      <c r="A100" s="96"/>
      <c r="B100" s="11"/>
      <c r="J100" s="56"/>
      <c r="K100" s="56"/>
      <c r="L100" s="56"/>
      <c r="M100" s="56"/>
      <c r="N100" s="56"/>
      <c r="O100" s="56"/>
      <c r="P100" s="57"/>
      <c r="Q100" s="55"/>
      <c r="R100" s="55"/>
    </row>
    <row r="101" spans="1:18" s="12" customFormat="1">
      <c r="A101" s="18" t="s">
        <v>56</v>
      </c>
      <c r="B101" s="9" t="s">
        <v>57</v>
      </c>
      <c r="C101" s="51">
        <f t="shared" ref="C101:H101" si="14">AVERAGE(C102:C108)</f>
        <v>0.75</v>
      </c>
      <c r="D101" s="51">
        <f t="shared" si="14"/>
        <v>0.75</v>
      </c>
      <c r="E101" s="51">
        <f t="shared" si="14"/>
        <v>0.375</v>
      </c>
      <c r="F101" s="51">
        <f t="shared" si="14"/>
        <v>0.625</v>
      </c>
      <c r="G101" s="51">
        <f t="shared" si="14"/>
        <v>0.75</v>
      </c>
      <c r="H101" s="51">
        <f t="shared" si="14"/>
        <v>0.625</v>
      </c>
      <c r="I101" s="116"/>
      <c r="J101" s="53"/>
      <c r="K101" s="63"/>
      <c r="L101" s="63"/>
      <c r="M101" s="63"/>
      <c r="N101" s="63"/>
      <c r="O101" s="63"/>
      <c r="P101" s="65"/>
      <c r="Q101" s="66"/>
      <c r="R101" s="66"/>
    </row>
    <row r="102" spans="1:18" ht="108">
      <c r="A102" s="94" t="s">
        <v>258</v>
      </c>
      <c r="B102" s="4" t="s">
        <v>301</v>
      </c>
      <c r="C102" s="87">
        <v>1</v>
      </c>
      <c r="D102" s="87">
        <v>1</v>
      </c>
      <c r="E102" s="87">
        <v>1</v>
      </c>
      <c r="F102" s="88">
        <v>1</v>
      </c>
      <c r="G102" s="87">
        <v>1</v>
      </c>
      <c r="H102" s="87">
        <v>0.5</v>
      </c>
      <c r="I102" s="118" t="s">
        <v>205</v>
      </c>
      <c r="J102" s="60" t="s">
        <v>273</v>
      </c>
      <c r="K102" s="60" t="s">
        <v>264</v>
      </c>
      <c r="L102" s="56" t="s">
        <v>264</v>
      </c>
      <c r="M102" s="56" t="s">
        <v>264</v>
      </c>
      <c r="N102" s="56" t="s">
        <v>19</v>
      </c>
      <c r="O102" s="56" t="s">
        <v>58</v>
      </c>
      <c r="P102" s="57"/>
      <c r="Q102" s="55"/>
      <c r="R102" s="55"/>
    </row>
    <row r="103" spans="1:18">
      <c r="B103" s="4"/>
      <c r="F103" s="88"/>
      <c r="J103" s="56"/>
      <c r="K103" s="60"/>
      <c r="L103" s="56"/>
      <c r="M103" s="56"/>
      <c r="N103" s="56"/>
      <c r="O103" s="56"/>
      <c r="P103" s="57"/>
      <c r="Q103" s="55"/>
      <c r="R103" s="55"/>
    </row>
    <row r="104" spans="1:18" ht="96">
      <c r="A104" s="94" t="s">
        <v>258</v>
      </c>
      <c r="B104" s="4" t="s">
        <v>303</v>
      </c>
      <c r="C104" s="87">
        <v>1</v>
      </c>
      <c r="D104" s="87">
        <v>1</v>
      </c>
      <c r="E104" s="87">
        <v>0</v>
      </c>
      <c r="F104" s="88">
        <v>1</v>
      </c>
      <c r="G104" s="87">
        <v>1</v>
      </c>
      <c r="H104" s="87">
        <v>1</v>
      </c>
      <c r="I104" s="118" t="s">
        <v>260</v>
      </c>
      <c r="J104" s="56" t="s">
        <v>59</v>
      </c>
      <c r="K104" s="60" t="s">
        <v>264</v>
      </c>
      <c r="L104" s="56" t="s">
        <v>275</v>
      </c>
      <c r="M104" s="56" t="s">
        <v>264</v>
      </c>
      <c r="N104" s="60" t="s">
        <v>60</v>
      </c>
      <c r="O104" s="56" t="s">
        <v>264</v>
      </c>
      <c r="P104" s="57"/>
      <c r="Q104" s="55"/>
      <c r="R104" s="55"/>
    </row>
    <row r="105" spans="1:18">
      <c r="B105" s="4"/>
      <c r="F105" s="88"/>
      <c r="J105" s="56"/>
      <c r="K105" s="60"/>
      <c r="L105" s="56"/>
      <c r="M105" s="56"/>
      <c r="N105" s="59"/>
      <c r="O105" s="56"/>
      <c r="P105" s="57"/>
      <c r="Q105" s="55"/>
      <c r="R105" s="55"/>
    </row>
    <row r="106" spans="1:18" ht="56">
      <c r="A106" s="94" t="s">
        <v>258</v>
      </c>
      <c r="B106" s="11" t="s">
        <v>304</v>
      </c>
      <c r="C106" s="88">
        <v>1</v>
      </c>
      <c r="D106" s="88">
        <v>1</v>
      </c>
      <c r="E106" s="88">
        <v>0.5</v>
      </c>
      <c r="F106" s="88">
        <v>0.5</v>
      </c>
      <c r="G106" s="88">
        <v>1</v>
      </c>
      <c r="H106" s="88">
        <v>1</v>
      </c>
      <c r="I106" s="118" t="s">
        <v>312</v>
      </c>
      <c r="J106" s="56" t="s">
        <v>240</v>
      </c>
      <c r="K106" s="60" t="s">
        <v>240</v>
      </c>
      <c r="L106" s="56" t="s">
        <v>61</v>
      </c>
      <c r="M106" s="56" t="s">
        <v>61</v>
      </c>
      <c r="N106" s="60" t="s">
        <v>62</v>
      </c>
      <c r="O106" s="56" t="s">
        <v>63</v>
      </c>
      <c r="P106" s="57"/>
      <c r="Q106" s="55"/>
      <c r="R106" s="55"/>
    </row>
    <row r="107" spans="1:18">
      <c r="B107" s="13"/>
      <c r="C107" s="88"/>
      <c r="D107" s="88"/>
      <c r="E107" s="88"/>
      <c r="F107" s="88"/>
      <c r="G107" s="88"/>
      <c r="H107" s="88"/>
      <c r="J107" s="60"/>
      <c r="K107" s="60"/>
      <c r="L107" s="56"/>
      <c r="M107" s="56"/>
      <c r="N107" s="56"/>
      <c r="O107" s="56"/>
      <c r="P107" s="57"/>
      <c r="Q107" s="55"/>
      <c r="R107" s="55"/>
    </row>
    <row r="108" spans="1:18" ht="42">
      <c r="A108" s="94" t="s">
        <v>258</v>
      </c>
      <c r="B108" s="11" t="s">
        <v>305</v>
      </c>
      <c r="C108" s="88">
        <v>0</v>
      </c>
      <c r="D108" s="88">
        <v>0</v>
      </c>
      <c r="E108" s="88">
        <v>0</v>
      </c>
      <c r="F108" s="88">
        <v>0</v>
      </c>
      <c r="G108" s="88">
        <v>0</v>
      </c>
      <c r="H108" s="88">
        <v>0</v>
      </c>
      <c r="I108" s="118" t="s">
        <v>260</v>
      </c>
      <c r="J108" s="60" t="s">
        <v>275</v>
      </c>
      <c r="K108" s="60" t="s">
        <v>275</v>
      </c>
      <c r="L108" s="56" t="s">
        <v>275</v>
      </c>
      <c r="M108" s="60" t="s">
        <v>275</v>
      </c>
      <c r="N108" s="56" t="s">
        <v>275</v>
      </c>
      <c r="O108" s="56" t="s">
        <v>275</v>
      </c>
      <c r="P108" s="57"/>
      <c r="Q108" s="55"/>
      <c r="R108" s="55"/>
    </row>
    <row r="109" spans="1:18">
      <c r="B109" s="4"/>
      <c r="F109" s="88"/>
      <c r="J109" s="60"/>
      <c r="K109" s="60"/>
      <c r="L109" s="56"/>
      <c r="M109" s="56"/>
      <c r="N109" s="56"/>
      <c r="O109" s="56"/>
      <c r="P109" s="57"/>
      <c r="Q109" s="55"/>
      <c r="R109" s="55"/>
    </row>
    <row r="110" spans="1:18" s="12" customFormat="1">
      <c r="A110" s="14" t="s">
        <v>64</v>
      </c>
      <c r="B110" s="9" t="s">
        <v>65</v>
      </c>
      <c r="C110" s="51">
        <f t="shared" ref="C110:H110" si="15">AVERAGE(C111:C117)</f>
        <v>1</v>
      </c>
      <c r="D110" s="51">
        <f t="shared" si="15"/>
        <v>0.75</v>
      </c>
      <c r="E110" s="51">
        <f t="shared" si="15"/>
        <v>0.5</v>
      </c>
      <c r="F110" s="51">
        <f t="shared" si="15"/>
        <v>0.75</v>
      </c>
      <c r="G110" s="51">
        <f t="shared" si="15"/>
        <v>0.875</v>
      </c>
      <c r="H110" s="51">
        <f t="shared" si="15"/>
        <v>0.75</v>
      </c>
      <c r="I110" s="116"/>
      <c r="J110" s="53"/>
      <c r="K110" s="63"/>
      <c r="L110" s="63"/>
      <c r="M110" s="63"/>
      <c r="N110" s="63"/>
      <c r="O110" s="63"/>
      <c r="P110" s="65"/>
      <c r="Q110" s="66"/>
      <c r="R110" s="66"/>
    </row>
    <row r="111" spans="1:18" ht="96">
      <c r="A111" s="94" t="s">
        <v>258</v>
      </c>
      <c r="B111" s="4" t="s">
        <v>306</v>
      </c>
      <c r="C111" s="87">
        <v>1</v>
      </c>
      <c r="D111" s="87">
        <v>1</v>
      </c>
      <c r="E111" s="87">
        <v>1</v>
      </c>
      <c r="F111" s="88">
        <v>0.5</v>
      </c>
      <c r="G111" s="87">
        <v>1</v>
      </c>
      <c r="H111" s="87">
        <v>0.5</v>
      </c>
      <c r="I111" s="118" t="s">
        <v>205</v>
      </c>
      <c r="J111" s="56" t="s">
        <v>264</v>
      </c>
      <c r="K111" s="60" t="s">
        <v>264</v>
      </c>
      <c r="L111" s="56" t="s">
        <v>264</v>
      </c>
      <c r="M111" s="56" t="s">
        <v>66</v>
      </c>
      <c r="N111" s="60" t="s">
        <v>67</v>
      </c>
      <c r="O111" s="56" t="s">
        <v>274</v>
      </c>
      <c r="P111" s="57"/>
      <c r="Q111" s="55"/>
      <c r="R111" s="55"/>
    </row>
    <row r="112" spans="1:18">
      <c r="B112" s="4"/>
      <c r="F112" s="88"/>
      <c r="J112" s="62"/>
      <c r="K112" s="60"/>
      <c r="L112" s="56"/>
      <c r="M112" s="56"/>
      <c r="N112" s="56"/>
      <c r="O112" s="56"/>
      <c r="P112" s="57"/>
      <c r="Q112" s="55"/>
      <c r="R112" s="55"/>
    </row>
    <row r="113" spans="1:18" ht="108">
      <c r="A113" s="94" t="s">
        <v>258</v>
      </c>
      <c r="B113" s="11" t="s">
        <v>307</v>
      </c>
      <c r="C113" s="87">
        <v>1</v>
      </c>
      <c r="D113" s="87">
        <v>0</v>
      </c>
      <c r="E113" s="87">
        <v>0</v>
      </c>
      <c r="F113" s="88">
        <v>1</v>
      </c>
      <c r="G113" s="87">
        <v>1</v>
      </c>
      <c r="H113" s="88">
        <v>1</v>
      </c>
      <c r="I113" s="118" t="s">
        <v>260</v>
      </c>
      <c r="J113" s="56" t="s">
        <v>287</v>
      </c>
      <c r="K113" s="60" t="s">
        <v>275</v>
      </c>
      <c r="L113" s="56" t="s">
        <v>275</v>
      </c>
      <c r="M113" s="56" t="s">
        <v>264</v>
      </c>
      <c r="N113" s="60" t="s">
        <v>20</v>
      </c>
      <c r="O113" s="56" t="s">
        <v>264</v>
      </c>
      <c r="P113" s="57"/>
      <c r="Q113" s="55"/>
      <c r="R113" s="55"/>
    </row>
    <row r="114" spans="1:18">
      <c r="B114" s="4"/>
      <c r="F114" s="88"/>
      <c r="J114" s="62"/>
      <c r="K114" s="60"/>
      <c r="L114" s="56"/>
      <c r="M114" s="56"/>
      <c r="N114" s="56"/>
      <c r="O114" s="56"/>
      <c r="P114" s="57"/>
      <c r="Q114" s="55"/>
      <c r="R114" s="55"/>
    </row>
    <row r="115" spans="1:18" ht="108">
      <c r="A115" s="94" t="s">
        <v>258</v>
      </c>
      <c r="B115" s="4" t="s">
        <v>308</v>
      </c>
      <c r="C115" s="87">
        <v>1</v>
      </c>
      <c r="D115" s="87">
        <v>1</v>
      </c>
      <c r="E115" s="87">
        <v>0</v>
      </c>
      <c r="F115" s="88">
        <v>0.5</v>
      </c>
      <c r="G115" s="87">
        <v>0.5</v>
      </c>
      <c r="H115" s="88">
        <v>1</v>
      </c>
      <c r="I115" s="118" t="s">
        <v>205</v>
      </c>
      <c r="J115" s="56" t="s">
        <v>149</v>
      </c>
      <c r="K115" s="60" t="s">
        <v>264</v>
      </c>
      <c r="L115" s="56" t="s">
        <v>275</v>
      </c>
      <c r="M115" s="56" t="s">
        <v>58</v>
      </c>
      <c r="N115" s="60" t="s">
        <v>21</v>
      </c>
      <c r="O115" s="56" t="s">
        <v>150</v>
      </c>
      <c r="P115" s="57"/>
      <c r="Q115" s="55"/>
      <c r="R115" s="55"/>
    </row>
    <row r="116" spans="1:18">
      <c r="B116" s="4"/>
      <c r="F116" s="88"/>
      <c r="J116" s="62"/>
      <c r="K116" s="56"/>
      <c r="L116" s="56"/>
      <c r="M116" s="56"/>
      <c r="N116" s="59"/>
      <c r="O116" s="56"/>
      <c r="P116" s="57"/>
      <c r="Q116" s="55"/>
      <c r="R116" s="55"/>
    </row>
    <row r="117" spans="1:18" ht="48">
      <c r="A117" s="94" t="s">
        <v>258</v>
      </c>
      <c r="B117" s="4" t="s">
        <v>309</v>
      </c>
      <c r="C117" s="87">
        <v>1</v>
      </c>
      <c r="D117" s="87">
        <v>1</v>
      </c>
      <c r="E117" s="87">
        <v>1</v>
      </c>
      <c r="F117" s="88">
        <v>1</v>
      </c>
      <c r="G117" s="87">
        <v>1</v>
      </c>
      <c r="H117" s="87">
        <v>0.5</v>
      </c>
      <c r="I117" s="118" t="s">
        <v>260</v>
      </c>
      <c r="J117" s="56" t="s">
        <v>264</v>
      </c>
      <c r="K117" s="56" t="s">
        <v>264</v>
      </c>
      <c r="L117" s="56" t="s">
        <v>264</v>
      </c>
      <c r="M117" s="56" t="s">
        <v>151</v>
      </c>
      <c r="N117" s="60" t="s">
        <v>152</v>
      </c>
      <c r="O117" s="56" t="s">
        <v>58</v>
      </c>
      <c r="P117" s="57"/>
      <c r="Q117" s="55"/>
      <c r="R117" s="55"/>
    </row>
    <row r="118" spans="1:18">
      <c r="B118" s="4"/>
      <c r="F118" s="88"/>
      <c r="J118" s="60"/>
      <c r="K118" s="60"/>
      <c r="L118" s="56"/>
      <c r="M118" s="56"/>
      <c r="N118" s="56"/>
      <c r="O118" s="56"/>
      <c r="P118" s="57"/>
      <c r="Q118" s="55"/>
      <c r="R118" s="55"/>
    </row>
    <row r="119" spans="1:18" s="12" customFormat="1" ht="28">
      <c r="A119" s="14" t="s">
        <v>153</v>
      </c>
      <c r="B119" s="9" t="s">
        <v>154</v>
      </c>
      <c r="C119" s="51">
        <f t="shared" ref="C119:H119" si="16">AVERAGE(C120:C122)</f>
        <v>0.25</v>
      </c>
      <c r="D119" s="51">
        <f t="shared" si="16"/>
        <v>0</v>
      </c>
      <c r="E119" s="51">
        <f t="shared" si="16"/>
        <v>0</v>
      </c>
      <c r="F119" s="51">
        <f t="shared" si="16"/>
        <v>0.25</v>
      </c>
      <c r="G119" s="51">
        <f t="shared" si="16"/>
        <v>0.5</v>
      </c>
      <c r="H119" s="51">
        <f t="shared" si="16"/>
        <v>0.75</v>
      </c>
      <c r="I119" s="116"/>
      <c r="J119" s="53"/>
      <c r="K119" s="63"/>
      <c r="L119" s="63"/>
      <c r="M119" s="63"/>
      <c r="N119" s="63"/>
      <c r="O119" s="63"/>
      <c r="P119" s="65"/>
      <c r="Q119" s="66"/>
      <c r="R119" s="66"/>
    </row>
    <row r="120" spans="1:18" ht="108">
      <c r="A120" s="94" t="s">
        <v>258</v>
      </c>
      <c r="B120" s="4" t="s">
        <v>310</v>
      </c>
      <c r="C120" s="88">
        <v>0</v>
      </c>
      <c r="D120" s="87">
        <v>0</v>
      </c>
      <c r="E120" s="87">
        <v>0</v>
      </c>
      <c r="F120" s="88">
        <v>0</v>
      </c>
      <c r="G120" s="88">
        <v>0</v>
      </c>
      <c r="H120" s="88">
        <v>1</v>
      </c>
      <c r="I120" s="118" t="s">
        <v>260</v>
      </c>
      <c r="J120" s="59" t="s">
        <v>155</v>
      </c>
      <c r="K120" s="59" t="s">
        <v>155</v>
      </c>
      <c r="L120" s="56" t="s">
        <v>155</v>
      </c>
      <c r="M120" s="56" t="s">
        <v>155</v>
      </c>
      <c r="N120" s="86" t="s">
        <v>22</v>
      </c>
      <c r="O120" s="56" t="s">
        <v>156</v>
      </c>
      <c r="P120" s="57"/>
      <c r="Q120" s="55"/>
      <c r="R120" s="55"/>
    </row>
    <row r="121" spans="1:18">
      <c r="B121" s="4"/>
      <c r="C121" s="88"/>
      <c r="F121" s="88"/>
      <c r="J121" s="56"/>
      <c r="K121" s="60"/>
      <c r="L121" s="56"/>
      <c r="M121" s="56"/>
      <c r="N121" s="59"/>
      <c r="O121" s="56"/>
      <c r="P121" s="57"/>
      <c r="Q121" s="55"/>
      <c r="R121" s="55"/>
    </row>
    <row r="122" spans="1:18" ht="108">
      <c r="A122" s="94" t="s">
        <v>258</v>
      </c>
      <c r="B122" s="4" t="s">
        <v>311</v>
      </c>
      <c r="C122" s="88">
        <v>0.5</v>
      </c>
      <c r="D122" s="87">
        <v>0</v>
      </c>
      <c r="E122" s="87">
        <v>0</v>
      </c>
      <c r="F122" s="88">
        <v>0.5</v>
      </c>
      <c r="G122" s="87">
        <v>1</v>
      </c>
      <c r="H122" s="87">
        <v>0.5</v>
      </c>
      <c r="I122" s="118" t="s">
        <v>205</v>
      </c>
      <c r="J122" s="56" t="s">
        <v>157</v>
      </c>
      <c r="K122" s="60" t="s">
        <v>275</v>
      </c>
      <c r="L122" s="56" t="s">
        <v>275</v>
      </c>
      <c r="M122" s="56" t="s">
        <v>58</v>
      </c>
      <c r="N122" s="60" t="s">
        <v>23</v>
      </c>
      <c r="O122" s="56" t="s">
        <v>58</v>
      </c>
      <c r="P122" s="57"/>
      <c r="Q122" s="55"/>
      <c r="R122" s="55"/>
    </row>
    <row r="123" spans="1:18">
      <c r="A123" s="98"/>
      <c r="B123" s="16"/>
      <c r="C123" s="89"/>
      <c r="D123" s="89"/>
      <c r="J123" s="60"/>
      <c r="K123" s="60"/>
      <c r="L123" s="60"/>
      <c r="M123" s="60"/>
      <c r="N123" s="60"/>
      <c r="O123" s="60"/>
      <c r="P123" s="55"/>
      <c r="Q123" s="55"/>
      <c r="R123" s="55"/>
    </row>
    <row r="124" spans="1:18">
      <c r="A124" s="98"/>
      <c r="B124" s="16"/>
      <c r="C124" s="89"/>
      <c r="D124" s="89"/>
      <c r="J124" s="60"/>
      <c r="K124" s="60"/>
      <c r="L124" s="60"/>
      <c r="M124" s="60"/>
      <c r="N124" s="60"/>
      <c r="O124" s="60"/>
      <c r="P124" s="55"/>
      <c r="Q124" s="55"/>
      <c r="R124" s="55"/>
    </row>
    <row r="125" spans="1:18">
      <c r="A125" s="98"/>
      <c r="B125" s="16"/>
      <c r="C125" s="89"/>
      <c r="D125" s="89"/>
      <c r="J125" s="60"/>
      <c r="K125" s="60"/>
      <c r="L125" s="60"/>
      <c r="M125" s="60"/>
      <c r="N125" s="60"/>
      <c r="O125" s="60"/>
      <c r="P125" s="55"/>
      <c r="Q125" s="55"/>
      <c r="R125" s="55"/>
    </row>
    <row r="126" spans="1:18">
      <c r="A126" s="98"/>
      <c r="B126" s="16"/>
      <c r="C126" s="89"/>
      <c r="D126" s="89"/>
      <c r="J126" s="60"/>
      <c r="K126" s="60"/>
      <c r="L126" s="60"/>
      <c r="M126" s="60"/>
      <c r="N126" s="60"/>
      <c r="O126" s="60"/>
      <c r="P126" s="55"/>
      <c r="Q126" s="55"/>
      <c r="R126" s="55"/>
    </row>
    <row r="127" spans="1:18">
      <c r="A127" s="98"/>
      <c r="B127" s="16"/>
      <c r="C127" s="89"/>
      <c r="D127" s="89"/>
      <c r="J127" s="60"/>
      <c r="K127" s="60"/>
      <c r="L127" s="60"/>
      <c r="M127" s="60"/>
      <c r="N127" s="60"/>
      <c r="O127" s="60"/>
      <c r="P127" s="55"/>
      <c r="Q127" s="55"/>
      <c r="R127" s="55"/>
    </row>
    <row r="128" spans="1:18">
      <c r="A128" s="98"/>
      <c r="B128" s="16"/>
      <c r="C128" s="89"/>
      <c r="D128" s="89"/>
      <c r="J128" s="60"/>
      <c r="K128" s="60"/>
      <c r="L128" s="60"/>
      <c r="M128" s="60"/>
      <c r="N128" s="60"/>
      <c r="O128" s="60"/>
      <c r="P128" s="55"/>
      <c r="Q128" s="55"/>
      <c r="R128" s="55"/>
    </row>
    <row r="129" spans="1:18">
      <c r="A129" s="98"/>
      <c r="B129" s="16"/>
      <c r="C129" s="89"/>
      <c r="D129" s="89"/>
      <c r="J129" s="60"/>
      <c r="K129" s="60"/>
      <c r="L129" s="60"/>
      <c r="M129" s="60"/>
      <c r="N129" s="60"/>
      <c r="O129" s="60"/>
      <c r="P129" s="55"/>
      <c r="Q129" s="55"/>
      <c r="R129" s="55"/>
    </row>
    <row r="130" spans="1:18">
      <c r="A130" s="97"/>
      <c r="B130" s="4"/>
      <c r="C130" s="93"/>
      <c r="D130" s="93"/>
      <c r="J130" s="60"/>
      <c r="K130" s="60"/>
      <c r="L130" s="60"/>
      <c r="M130" s="60"/>
      <c r="N130" s="60"/>
      <c r="O130" s="60"/>
      <c r="P130" s="55"/>
      <c r="Q130" s="55"/>
      <c r="R130" s="55"/>
    </row>
    <row r="131" spans="1:18">
      <c r="A131" s="97"/>
      <c r="B131" s="4"/>
      <c r="C131" s="93"/>
      <c r="D131" s="93"/>
      <c r="J131" s="60"/>
      <c r="K131" s="60"/>
      <c r="L131" s="60"/>
      <c r="M131" s="60"/>
      <c r="N131" s="60"/>
      <c r="O131" s="60"/>
      <c r="P131" s="55"/>
      <c r="Q131" s="55"/>
      <c r="R131" s="55"/>
    </row>
    <row r="132" spans="1:18">
      <c r="A132" s="97"/>
      <c r="B132" s="4"/>
      <c r="C132" s="93"/>
      <c r="D132" s="93"/>
      <c r="J132" s="60"/>
      <c r="K132" s="60"/>
      <c r="L132" s="60"/>
      <c r="M132" s="60"/>
      <c r="N132" s="60"/>
      <c r="O132" s="60"/>
      <c r="P132" s="55"/>
      <c r="Q132" s="55"/>
      <c r="R132" s="55"/>
    </row>
    <row r="133" spans="1:18">
      <c r="A133" s="97"/>
      <c r="B133" s="4"/>
      <c r="C133" s="93"/>
      <c r="D133" s="93"/>
      <c r="J133" s="60"/>
      <c r="K133" s="60"/>
      <c r="L133" s="60"/>
      <c r="M133" s="60"/>
      <c r="N133" s="60"/>
      <c r="O133" s="60"/>
      <c r="P133" s="55"/>
      <c r="Q133" s="55"/>
      <c r="R133" s="55"/>
    </row>
    <row r="134" spans="1:18">
      <c r="A134" s="97"/>
      <c r="B134" s="4"/>
      <c r="C134" s="93"/>
      <c r="D134" s="93"/>
      <c r="J134" s="60"/>
      <c r="K134" s="60"/>
      <c r="L134" s="60"/>
      <c r="M134" s="60"/>
      <c r="N134" s="60"/>
      <c r="O134" s="60"/>
      <c r="P134" s="55"/>
      <c r="Q134" s="55"/>
      <c r="R134" s="55"/>
    </row>
    <row r="135" spans="1:18">
      <c r="A135" s="97"/>
      <c r="B135" s="4"/>
      <c r="C135" s="93"/>
      <c r="D135" s="93"/>
      <c r="J135" s="60"/>
      <c r="K135" s="60"/>
      <c r="L135" s="60"/>
      <c r="M135" s="60"/>
      <c r="N135" s="60"/>
      <c r="O135" s="60"/>
      <c r="P135" s="55"/>
      <c r="Q135" s="55"/>
      <c r="R135" s="55"/>
    </row>
    <row r="136" spans="1:18">
      <c r="A136" s="97"/>
      <c r="B136" s="4"/>
      <c r="C136" s="93"/>
      <c r="D136" s="93"/>
      <c r="J136" s="60"/>
      <c r="K136" s="60"/>
      <c r="L136" s="60"/>
      <c r="M136" s="60"/>
      <c r="N136" s="60"/>
      <c r="O136" s="60"/>
      <c r="P136" s="55"/>
      <c r="Q136" s="55"/>
      <c r="R136" s="55"/>
    </row>
    <row r="137" spans="1:18">
      <c r="A137" s="97"/>
      <c r="B137" s="4"/>
      <c r="C137" s="93"/>
      <c r="D137" s="93"/>
      <c r="J137" s="60"/>
      <c r="K137" s="60"/>
      <c r="L137" s="60"/>
      <c r="M137" s="60"/>
      <c r="N137" s="60"/>
      <c r="O137" s="60"/>
      <c r="P137" s="55"/>
      <c r="Q137" s="55"/>
      <c r="R137" s="55"/>
    </row>
    <row r="138" spans="1:18">
      <c r="A138" s="97"/>
      <c r="B138" s="4"/>
      <c r="C138" s="93"/>
      <c r="D138" s="93"/>
      <c r="J138" s="60"/>
      <c r="K138" s="60"/>
      <c r="L138" s="60"/>
      <c r="M138" s="60"/>
      <c r="N138" s="60"/>
      <c r="O138" s="60"/>
      <c r="P138" s="55"/>
      <c r="Q138" s="55"/>
      <c r="R138" s="55"/>
    </row>
    <row r="139" spans="1:18">
      <c r="A139" s="97"/>
      <c r="B139" s="4"/>
      <c r="C139" s="93"/>
      <c r="D139" s="93"/>
      <c r="J139" s="60"/>
      <c r="K139" s="60"/>
      <c r="L139" s="60"/>
      <c r="M139" s="60"/>
      <c r="N139" s="60"/>
      <c r="O139" s="60"/>
      <c r="P139" s="55"/>
      <c r="Q139" s="55"/>
      <c r="R139" s="55"/>
    </row>
    <row r="140" spans="1:18">
      <c r="A140" s="97"/>
      <c r="B140" s="4"/>
      <c r="C140" s="93"/>
      <c r="D140" s="93"/>
      <c r="J140" s="60"/>
      <c r="K140" s="60"/>
      <c r="L140" s="60"/>
      <c r="M140" s="60"/>
      <c r="N140" s="60"/>
      <c r="O140" s="60"/>
      <c r="P140" s="55"/>
      <c r="Q140" s="55"/>
      <c r="R140" s="55"/>
    </row>
    <row r="141" spans="1:18">
      <c r="A141" s="97"/>
      <c r="B141" s="4"/>
      <c r="C141" s="93"/>
      <c r="D141" s="93"/>
      <c r="J141" s="60"/>
      <c r="K141" s="60"/>
      <c r="L141" s="60"/>
      <c r="M141" s="60"/>
      <c r="N141" s="60"/>
      <c r="O141" s="60"/>
      <c r="P141" s="55"/>
      <c r="Q141" s="55"/>
      <c r="R141" s="55"/>
    </row>
    <row r="142" spans="1:18">
      <c r="A142" s="97"/>
      <c r="B142" s="4"/>
      <c r="C142" s="93"/>
      <c r="D142" s="93"/>
      <c r="J142" s="60"/>
      <c r="K142" s="60"/>
      <c r="L142" s="60"/>
      <c r="M142" s="60"/>
      <c r="N142" s="60"/>
      <c r="O142" s="60"/>
      <c r="P142" s="55"/>
      <c r="Q142" s="55"/>
      <c r="R142" s="55"/>
    </row>
    <row r="143" spans="1:18">
      <c r="A143" s="97"/>
      <c r="B143" s="4"/>
      <c r="C143" s="93"/>
      <c r="D143" s="93"/>
      <c r="J143" s="60"/>
      <c r="K143" s="60"/>
      <c r="L143" s="60"/>
      <c r="M143" s="60"/>
      <c r="N143" s="60"/>
      <c r="O143" s="60"/>
      <c r="P143" s="55"/>
      <c r="Q143" s="55"/>
      <c r="R143" s="55"/>
    </row>
    <row r="144" spans="1:18">
      <c r="A144" s="97"/>
      <c r="B144" s="4"/>
      <c r="C144" s="93"/>
      <c r="D144" s="93"/>
      <c r="J144" s="60"/>
      <c r="K144" s="60"/>
      <c r="L144" s="60"/>
      <c r="M144" s="60"/>
      <c r="N144" s="60"/>
      <c r="O144" s="60"/>
      <c r="P144" s="55"/>
      <c r="Q144" s="55"/>
      <c r="R144" s="55"/>
    </row>
    <row r="145" spans="1:18">
      <c r="A145" s="97"/>
      <c r="B145" s="4"/>
      <c r="C145" s="93"/>
      <c r="D145" s="93"/>
      <c r="J145" s="60"/>
      <c r="K145" s="60"/>
      <c r="L145" s="60"/>
      <c r="M145" s="60"/>
      <c r="N145" s="60"/>
      <c r="O145" s="60"/>
      <c r="P145" s="55"/>
      <c r="Q145" s="55"/>
      <c r="R145" s="55"/>
    </row>
    <row r="146" spans="1:18">
      <c r="A146" s="97"/>
      <c r="B146" s="4"/>
      <c r="C146" s="93"/>
      <c r="D146" s="93"/>
      <c r="J146" s="60"/>
      <c r="K146" s="60"/>
      <c r="L146" s="60"/>
      <c r="M146" s="60"/>
      <c r="N146" s="60"/>
      <c r="O146" s="60"/>
      <c r="P146" s="55"/>
      <c r="Q146" s="55"/>
      <c r="R146" s="55"/>
    </row>
    <row r="147" spans="1:18">
      <c r="A147" s="97"/>
      <c r="B147" s="4"/>
      <c r="C147" s="93"/>
      <c r="D147" s="93"/>
      <c r="J147" s="60"/>
      <c r="K147" s="60"/>
      <c r="L147" s="60"/>
      <c r="M147" s="60"/>
      <c r="N147" s="60"/>
      <c r="O147" s="60"/>
      <c r="P147" s="55"/>
      <c r="Q147" s="55"/>
      <c r="R147" s="55"/>
    </row>
    <row r="148" spans="1:18">
      <c r="A148" s="97"/>
      <c r="B148" s="4"/>
      <c r="C148" s="93"/>
      <c r="D148" s="93"/>
      <c r="J148" s="60"/>
      <c r="K148" s="60"/>
      <c r="L148" s="60"/>
      <c r="M148" s="60"/>
      <c r="N148" s="60"/>
      <c r="O148" s="60"/>
      <c r="P148" s="55"/>
      <c r="Q148" s="55"/>
      <c r="R148" s="55"/>
    </row>
    <row r="149" spans="1:18">
      <c r="A149" s="97"/>
      <c r="B149" s="4"/>
      <c r="C149" s="93"/>
      <c r="D149" s="93"/>
      <c r="J149" s="60"/>
      <c r="K149" s="60"/>
      <c r="L149" s="60"/>
      <c r="M149" s="60"/>
      <c r="N149" s="60"/>
      <c r="O149" s="60"/>
      <c r="P149" s="55"/>
      <c r="Q149" s="55"/>
      <c r="R149" s="55"/>
    </row>
    <row r="150" spans="1:18">
      <c r="A150" s="97"/>
      <c r="B150" s="4"/>
      <c r="C150" s="93"/>
      <c r="D150" s="93"/>
      <c r="J150" s="60"/>
      <c r="K150" s="60"/>
      <c r="L150" s="60"/>
      <c r="M150" s="60"/>
      <c r="N150" s="60"/>
      <c r="O150" s="60"/>
      <c r="P150" s="55"/>
      <c r="Q150" s="55"/>
      <c r="R150" s="55"/>
    </row>
    <row r="151" spans="1:18">
      <c r="A151" s="97"/>
      <c r="B151" s="4"/>
      <c r="C151" s="93"/>
      <c r="D151" s="93"/>
      <c r="J151" s="60"/>
      <c r="K151" s="60"/>
      <c r="L151" s="60"/>
      <c r="M151" s="60"/>
      <c r="N151" s="60"/>
      <c r="O151" s="60"/>
      <c r="P151" s="55"/>
      <c r="Q151" s="55"/>
      <c r="R151" s="55"/>
    </row>
    <row r="152" spans="1:18">
      <c r="A152" s="97"/>
      <c r="B152" s="4"/>
      <c r="C152" s="93"/>
      <c r="D152" s="93"/>
      <c r="J152" s="60"/>
      <c r="K152" s="60"/>
      <c r="L152" s="60"/>
      <c r="M152" s="60"/>
      <c r="N152" s="60"/>
      <c r="O152" s="60"/>
      <c r="P152" s="55"/>
      <c r="Q152" s="55"/>
      <c r="R152" s="55"/>
    </row>
    <row r="153" spans="1:18">
      <c r="A153" s="97"/>
      <c r="B153" s="4"/>
      <c r="C153" s="93"/>
      <c r="D153" s="93"/>
      <c r="J153" s="60"/>
      <c r="K153" s="60"/>
      <c r="L153" s="60"/>
      <c r="M153" s="60"/>
      <c r="N153" s="60"/>
      <c r="O153" s="60"/>
      <c r="P153" s="55"/>
      <c r="Q153" s="55"/>
      <c r="R153" s="55"/>
    </row>
    <row r="154" spans="1:18">
      <c r="A154" s="97"/>
      <c r="B154" s="4"/>
      <c r="C154" s="93"/>
      <c r="D154" s="93"/>
      <c r="J154" s="60"/>
      <c r="K154" s="60"/>
      <c r="L154" s="60"/>
      <c r="M154" s="60"/>
      <c r="N154" s="60"/>
      <c r="O154" s="60"/>
      <c r="P154" s="55"/>
      <c r="Q154" s="55"/>
      <c r="R154" s="55"/>
    </row>
    <row r="155" spans="1:18">
      <c r="A155" s="97"/>
      <c r="B155" s="4"/>
      <c r="C155" s="93"/>
      <c r="D155" s="93"/>
      <c r="J155" s="60"/>
      <c r="K155" s="60"/>
      <c r="L155" s="60"/>
      <c r="M155" s="60"/>
      <c r="N155" s="60"/>
      <c r="O155" s="60"/>
      <c r="P155" s="55"/>
      <c r="Q155" s="55"/>
      <c r="R155" s="55"/>
    </row>
    <row r="156" spans="1:18">
      <c r="A156" s="97"/>
      <c r="B156" s="4"/>
      <c r="C156" s="93"/>
      <c r="D156" s="93"/>
      <c r="J156" s="60"/>
      <c r="K156" s="60"/>
      <c r="L156" s="60"/>
      <c r="M156" s="60"/>
      <c r="N156" s="60"/>
      <c r="O156" s="60"/>
      <c r="P156" s="55"/>
      <c r="Q156" s="55"/>
      <c r="R156" s="55"/>
    </row>
    <row r="157" spans="1:18">
      <c r="A157" s="97"/>
      <c r="B157" s="4"/>
      <c r="C157" s="93"/>
      <c r="D157" s="93"/>
      <c r="J157" s="60"/>
      <c r="K157" s="60"/>
      <c r="L157" s="60"/>
      <c r="M157" s="60"/>
      <c r="N157" s="60"/>
      <c r="O157" s="60"/>
      <c r="P157" s="55"/>
      <c r="Q157" s="55"/>
      <c r="R157" s="55"/>
    </row>
    <row r="158" spans="1:18">
      <c r="A158" s="97"/>
      <c r="B158" s="4"/>
      <c r="C158" s="93"/>
      <c r="D158" s="93"/>
      <c r="J158" s="60"/>
      <c r="K158" s="60"/>
      <c r="L158" s="60"/>
      <c r="M158" s="60"/>
      <c r="N158" s="60"/>
      <c r="O158" s="60"/>
      <c r="P158" s="55"/>
      <c r="Q158" s="55"/>
      <c r="R158" s="55"/>
    </row>
    <row r="159" spans="1:18">
      <c r="A159" s="97"/>
      <c r="B159" s="4"/>
      <c r="C159" s="93"/>
      <c r="D159" s="93"/>
      <c r="J159" s="60"/>
      <c r="K159" s="60"/>
      <c r="L159" s="60"/>
      <c r="M159" s="60"/>
      <c r="N159" s="60"/>
      <c r="O159" s="60"/>
      <c r="P159" s="55"/>
      <c r="Q159" s="55"/>
      <c r="R159" s="55"/>
    </row>
    <row r="160" spans="1:18">
      <c r="A160" s="97"/>
      <c r="B160" s="4"/>
      <c r="C160" s="93"/>
      <c r="D160" s="93"/>
      <c r="J160" s="60"/>
      <c r="K160" s="60"/>
      <c r="L160" s="60"/>
      <c r="M160" s="60"/>
      <c r="N160" s="60"/>
      <c r="O160" s="60"/>
      <c r="P160" s="55"/>
      <c r="Q160" s="55"/>
      <c r="R160" s="55"/>
    </row>
    <row r="161" spans="1:18">
      <c r="A161" s="97"/>
      <c r="B161" s="4"/>
      <c r="C161" s="93"/>
      <c r="D161" s="93"/>
      <c r="J161" s="60"/>
      <c r="K161" s="60"/>
      <c r="L161" s="60"/>
      <c r="M161" s="60"/>
      <c r="N161" s="60"/>
      <c r="O161" s="60"/>
      <c r="P161" s="55"/>
      <c r="Q161" s="55"/>
      <c r="R161" s="55"/>
    </row>
    <row r="162" spans="1:18">
      <c r="A162" s="97"/>
      <c r="B162" s="4"/>
      <c r="C162" s="93"/>
      <c r="D162" s="93"/>
      <c r="J162" s="60"/>
      <c r="K162" s="60"/>
      <c r="L162" s="60"/>
      <c r="M162" s="60"/>
      <c r="N162" s="60"/>
      <c r="O162" s="60"/>
      <c r="P162" s="55"/>
      <c r="Q162" s="55"/>
      <c r="R162" s="55"/>
    </row>
    <row r="163" spans="1:18">
      <c r="A163" s="97"/>
      <c r="B163" s="4"/>
      <c r="C163" s="93"/>
      <c r="D163" s="93"/>
      <c r="J163" s="60"/>
      <c r="K163" s="60"/>
      <c r="L163" s="60"/>
      <c r="M163" s="60"/>
      <c r="N163" s="60"/>
      <c r="O163" s="60"/>
      <c r="P163" s="55"/>
      <c r="Q163" s="55"/>
      <c r="R163" s="55"/>
    </row>
    <row r="164" spans="1:18">
      <c r="A164" s="97"/>
      <c r="B164" s="4"/>
      <c r="C164" s="93"/>
      <c r="D164" s="93"/>
      <c r="J164" s="60"/>
      <c r="K164" s="60"/>
      <c r="L164" s="60"/>
      <c r="M164" s="60"/>
      <c r="N164" s="60"/>
      <c r="O164" s="60"/>
      <c r="P164" s="55"/>
      <c r="Q164" s="55"/>
      <c r="R164" s="55"/>
    </row>
    <row r="165" spans="1:18">
      <c r="A165" s="97"/>
      <c r="B165" s="4"/>
      <c r="C165" s="93"/>
      <c r="D165" s="93"/>
      <c r="J165" s="60"/>
      <c r="K165" s="60"/>
      <c r="L165" s="60"/>
      <c r="M165" s="60"/>
      <c r="N165" s="60"/>
      <c r="O165" s="60"/>
      <c r="P165" s="55"/>
      <c r="Q165" s="55"/>
      <c r="R165" s="55"/>
    </row>
    <row r="166" spans="1:18">
      <c r="A166" s="97"/>
      <c r="B166" s="4"/>
      <c r="C166" s="93"/>
      <c r="D166" s="93"/>
      <c r="J166" s="60"/>
      <c r="K166" s="60"/>
      <c r="L166" s="60"/>
      <c r="M166" s="60"/>
      <c r="N166" s="60"/>
      <c r="O166" s="60"/>
      <c r="P166" s="55"/>
      <c r="Q166" s="55"/>
      <c r="R166" s="55"/>
    </row>
    <row r="167" spans="1:18">
      <c r="A167" s="97"/>
      <c r="B167" s="4"/>
      <c r="C167" s="93"/>
      <c r="D167" s="93"/>
      <c r="J167" s="60"/>
      <c r="K167" s="60"/>
      <c r="L167" s="60"/>
      <c r="M167" s="60"/>
      <c r="N167" s="60"/>
      <c r="O167" s="60"/>
      <c r="P167" s="55"/>
      <c r="Q167" s="55"/>
      <c r="R167" s="55"/>
    </row>
    <row r="168" spans="1:18">
      <c r="A168" s="97"/>
      <c r="B168" s="4"/>
      <c r="C168" s="93"/>
      <c r="D168" s="93"/>
      <c r="J168" s="60"/>
      <c r="K168" s="60"/>
      <c r="L168" s="60"/>
      <c r="M168" s="60"/>
      <c r="N168" s="60"/>
      <c r="O168" s="60"/>
      <c r="P168" s="55"/>
      <c r="Q168" s="55"/>
      <c r="R168" s="55"/>
    </row>
    <row r="169" spans="1:18">
      <c r="A169" s="97"/>
      <c r="B169" s="4"/>
      <c r="C169" s="93"/>
      <c r="D169" s="93"/>
      <c r="J169" s="60"/>
      <c r="K169" s="60"/>
      <c r="L169" s="60"/>
      <c r="M169" s="60"/>
      <c r="N169" s="60"/>
      <c r="O169" s="60"/>
      <c r="P169" s="55"/>
      <c r="Q169" s="55"/>
      <c r="R169" s="55"/>
    </row>
    <row r="170" spans="1:18">
      <c r="A170" s="97"/>
      <c r="B170" s="4"/>
      <c r="C170" s="93"/>
      <c r="D170" s="93"/>
      <c r="J170" s="60"/>
      <c r="K170" s="60"/>
      <c r="L170" s="60"/>
      <c r="M170" s="60"/>
      <c r="N170" s="60"/>
      <c r="O170" s="60"/>
      <c r="P170" s="55"/>
      <c r="Q170" s="55"/>
      <c r="R170" s="55"/>
    </row>
    <row r="171" spans="1:18">
      <c r="A171" s="97"/>
      <c r="B171" s="4"/>
      <c r="C171" s="93"/>
      <c r="D171" s="93"/>
      <c r="J171" s="60"/>
      <c r="K171" s="60"/>
      <c r="L171" s="60"/>
      <c r="M171" s="60"/>
      <c r="N171" s="60"/>
      <c r="O171" s="60"/>
      <c r="P171" s="55"/>
      <c r="Q171" s="55"/>
      <c r="R171" s="55"/>
    </row>
    <row r="172" spans="1:18">
      <c r="A172" s="97"/>
      <c r="B172" s="4"/>
      <c r="C172" s="93"/>
      <c r="D172" s="93"/>
      <c r="J172" s="60"/>
      <c r="K172" s="60"/>
      <c r="L172" s="60"/>
      <c r="M172" s="60"/>
      <c r="N172" s="60"/>
      <c r="O172" s="60"/>
      <c r="P172" s="55"/>
      <c r="Q172" s="55"/>
      <c r="R172" s="55"/>
    </row>
    <row r="173" spans="1:18">
      <c r="A173" s="97"/>
      <c r="B173" s="4"/>
      <c r="C173" s="93"/>
      <c r="D173" s="93"/>
      <c r="J173" s="60"/>
      <c r="K173" s="60"/>
      <c r="L173" s="60"/>
      <c r="M173" s="60"/>
      <c r="N173" s="60"/>
      <c r="O173" s="60"/>
      <c r="P173" s="55"/>
      <c r="Q173" s="55"/>
      <c r="R173" s="55"/>
    </row>
    <row r="174" spans="1:18">
      <c r="A174" s="97"/>
      <c r="B174" s="4"/>
      <c r="C174" s="93"/>
      <c r="D174" s="93"/>
      <c r="J174" s="60"/>
      <c r="K174" s="60"/>
      <c r="L174" s="60"/>
      <c r="M174" s="60"/>
      <c r="N174" s="60"/>
      <c r="O174" s="60"/>
      <c r="P174" s="55"/>
      <c r="Q174" s="55"/>
      <c r="R174" s="55"/>
    </row>
    <row r="175" spans="1:18">
      <c r="A175" s="97"/>
      <c r="B175" s="4"/>
      <c r="C175" s="93"/>
      <c r="D175" s="93"/>
      <c r="J175" s="60"/>
      <c r="K175" s="60"/>
      <c r="L175" s="60"/>
      <c r="M175" s="60"/>
      <c r="N175" s="60"/>
      <c r="O175" s="60"/>
      <c r="P175" s="55"/>
      <c r="Q175" s="55"/>
      <c r="R175" s="55"/>
    </row>
    <row r="176" spans="1:18">
      <c r="A176" s="97"/>
      <c r="B176" s="4"/>
      <c r="C176" s="93"/>
      <c r="D176" s="93"/>
      <c r="J176" s="60"/>
      <c r="K176" s="60"/>
      <c r="L176" s="60"/>
      <c r="M176" s="60"/>
      <c r="N176" s="60"/>
      <c r="O176" s="60"/>
      <c r="P176" s="55"/>
      <c r="Q176" s="55"/>
      <c r="R176" s="55"/>
    </row>
    <row r="177" spans="1:18">
      <c r="A177" s="97"/>
      <c r="B177" s="4"/>
      <c r="C177" s="93"/>
      <c r="D177" s="93"/>
      <c r="J177" s="60"/>
      <c r="K177" s="60"/>
      <c r="L177" s="60"/>
      <c r="M177" s="60"/>
      <c r="N177" s="60"/>
      <c r="O177" s="60"/>
      <c r="P177" s="55"/>
      <c r="Q177" s="55"/>
      <c r="R177" s="55"/>
    </row>
    <row r="178" spans="1:18">
      <c r="A178" s="97"/>
      <c r="B178" s="4"/>
      <c r="C178" s="93"/>
      <c r="D178" s="93"/>
      <c r="J178" s="60"/>
      <c r="K178" s="60"/>
      <c r="L178" s="60"/>
      <c r="M178" s="60"/>
      <c r="N178" s="60"/>
      <c r="O178" s="60"/>
      <c r="P178" s="55"/>
      <c r="Q178" s="55"/>
      <c r="R178" s="55"/>
    </row>
    <row r="179" spans="1:18">
      <c r="A179" s="97"/>
      <c r="B179" s="4"/>
      <c r="C179" s="93"/>
      <c r="D179" s="93"/>
      <c r="J179" s="60"/>
      <c r="K179" s="60"/>
      <c r="L179" s="60"/>
      <c r="M179" s="60"/>
      <c r="N179" s="60"/>
      <c r="O179" s="60"/>
      <c r="P179" s="55"/>
      <c r="Q179" s="55"/>
      <c r="R179" s="55"/>
    </row>
    <row r="180" spans="1:18">
      <c r="A180" s="97"/>
      <c r="B180" s="4"/>
      <c r="C180" s="93"/>
      <c r="D180" s="93"/>
      <c r="J180" s="60"/>
      <c r="K180" s="60"/>
      <c r="L180" s="60"/>
      <c r="M180" s="60"/>
      <c r="N180" s="60"/>
      <c r="O180" s="60"/>
      <c r="P180" s="55"/>
      <c r="Q180" s="55"/>
      <c r="R180" s="55"/>
    </row>
    <row r="181" spans="1:18">
      <c r="A181" s="97"/>
      <c r="B181" s="4"/>
      <c r="C181" s="93"/>
      <c r="D181" s="93"/>
      <c r="J181" s="60"/>
      <c r="K181" s="60"/>
      <c r="L181" s="60"/>
      <c r="M181" s="60"/>
      <c r="N181" s="60"/>
      <c r="O181" s="60"/>
      <c r="P181" s="55"/>
      <c r="Q181" s="55"/>
      <c r="R181" s="55"/>
    </row>
    <row r="182" spans="1:18">
      <c r="A182" s="97"/>
      <c r="B182" s="4"/>
      <c r="C182" s="93"/>
      <c r="D182" s="93"/>
      <c r="J182" s="60"/>
      <c r="K182" s="60"/>
      <c r="L182" s="60"/>
      <c r="M182" s="60"/>
      <c r="N182" s="60"/>
      <c r="O182" s="60"/>
      <c r="P182" s="55"/>
      <c r="Q182" s="55"/>
      <c r="R182" s="55"/>
    </row>
    <row r="183" spans="1:18">
      <c r="A183" s="97"/>
      <c r="B183" s="4"/>
      <c r="C183" s="93"/>
      <c r="D183" s="93"/>
      <c r="J183" s="60"/>
      <c r="K183" s="60"/>
      <c r="L183" s="60"/>
      <c r="M183" s="60"/>
      <c r="N183" s="60"/>
      <c r="O183" s="60"/>
      <c r="P183" s="55"/>
      <c r="Q183" s="55"/>
      <c r="R183" s="55"/>
    </row>
    <row r="184" spans="1:18">
      <c r="A184" s="97"/>
      <c r="B184" s="4"/>
      <c r="C184" s="93"/>
      <c r="D184" s="93"/>
      <c r="J184" s="60"/>
      <c r="K184" s="60"/>
      <c r="L184" s="60"/>
      <c r="M184" s="60"/>
      <c r="N184" s="60"/>
      <c r="O184" s="60"/>
      <c r="P184" s="55"/>
      <c r="Q184" s="55"/>
      <c r="R184" s="55"/>
    </row>
    <row r="185" spans="1:18">
      <c r="A185" s="97"/>
      <c r="B185" s="4"/>
      <c r="C185" s="93"/>
      <c r="D185" s="93"/>
      <c r="J185" s="60"/>
      <c r="K185" s="60"/>
      <c r="L185" s="60"/>
      <c r="M185" s="60"/>
      <c r="N185" s="60"/>
      <c r="O185" s="60"/>
      <c r="P185" s="55"/>
      <c r="Q185" s="55"/>
      <c r="R185" s="55"/>
    </row>
    <row r="186" spans="1:18">
      <c r="A186" s="97"/>
      <c r="B186" s="4"/>
      <c r="C186" s="93"/>
      <c r="D186" s="93"/>
      <c r="J186" s="60"/>
      <c r="K186" s="60"/>
      <c r="L186" s="60"/>
      <c r="M186" s="60"/>
      <c r="N186" s="60"/>
      <c r="O186" s="60"/>
      <c r="P186" s="55"/>
      <c r="Q186" s="55"/>
      <c r="R186" s="55"/>
    </row>
    <row r="187" spans="1:18">
      <c r="A187" s="97"/>
      <c r="B187" s="4"/>
      <c r="C187" s="93"/>
      <c r="D187" s="93"/>
      <c r="J187" s="60"/>
      <c r="K187" s="60"/>
      <c r="L187" s="60"/>
      <c r="M187" s="60"/>
      <c r="N187" s="60"/>
      <c r="O187" s="60"/>
      <c r="P187" s="55"/>
      <c r="Q187" s="55"/>
      <c r="R187" s="55"/>
    </row>
    <row r="188" spans="1:18">
      <c r="A188" s="97"/>
      <c r="B188" s="4"/>
      <c r="C188" s="93"/>
      <c r="D188" s="93"/>
      <c r="J188" s="60"/>
      <c r="K188" s="60"/>
      <c r="L188" s="60"/>
      <c r="M188" s="60"/>
      <c r="N188" s="60"/>
      <c r="O188" s="60"/>
      <c r="P188" s="55"/>
      <c r="Q188" s="55"/>
      <c r="R188" s="55"/>
    </row>
    <row r="189" spans="1:18">
      <c r="A189" s="97"/>
      <c r="B189" s="4"/>
      <c r="C189" s="93"/>
      <c r="D189" s="93"/>
      <c r="J189" s="60"/>
      <c r="K189" s="60"/>
      <c r="L189" s="60"/>
      <c r="M189" s="60"/>
      <c r="N189" s="60"/>
      <c r="O189" s="60"/>
      <c r="P189" s="55"/>
      <c r="Q189" s="55"/>
      <c r="R189" s="55"/>
    </row>
    <row r="190" spans="1:18">
      <c r="A190" s="97"/>
      <c r="B190" s="4"/>
      <c r="C190" s="93"/>
      <c r="D190" s="93"/>
      <c r="J190" s="60"/>
      <c r="K190" s="60"/>
      <c r="L190" s="60"/>
      <c r="M190" s="60"/>
      <c r="N190" s="60"/>
      <c r="O190" s="60"/>
      <c r="P190" s="55"/>
      <c r="Q190" s="55"/>
      <c r="R190" s="55"/>
    </row>
    <row r="191" spans="1:18">
      <c r="A191" s="97"/>
      <c r="B191" s="4"/>
      <c r="C191" s="93"/>
      <c r="D191" s="93"/>
      <c r="J191" s="60"/>
      <c r="K191" s="60"/>
      <c r="L191" s="60"/>
      <c r="M191" s="60"/>
      <c r="N191" s="60"/>
      <c r="O191" s="60"/>
      <c r="P191" s="55"/>
      <c r="Q191" s="55"/>
      <c r="R191" s="55"/>
    </row>
    <row r="192" spans="1:18">
      <c r="A192" s="97"/>
      <c r="B192" s="4"/>
      <c r="C192" s="93"/>
      <c r="D192" s="93"/>
      <c r="J192" s="60"/>
      <c r="K192" s="60"/>
      <c r="L192" s="60"/>
      <c r="M192" s="60"/>
      <c r="N192" s="60"/>
      <c r="O192" s="60"/>
      <c r="P192" s="55"/>
      <c r="Q192" s="55"/>
      <c r="R192" s="55"/>
    </row>
    <row r="193" spans="1:18">
      <c r="A193" s="97"/>
      <c r="B193" s="4"/>
      <c r="C193" s="93"/>
      <c r="D193" s="93"/>
      <c r="J193" s="60"/>
      <c r="K193" s="60"/>
      <c r="L193" s="60"/>
      <c r="M193" s="60"/>
      <c r="N193" s="60"/>
      <c r="O193" s="60"/>
      <c r="P193" s="55"/>
      <c r="Q193" s="55"/>
      <c r="R193" s="55"/>
    </row>
    <row r="194" spans="1:18">
      <c r="A194" s="97"/>
      <c r="B194" s="4"/>
      <c r="C194" s="93"/>
      <c r="D194" s="93"/>
      <c r="J194" s="60"/>
      <c r="K194" s="60"/>
      <c r="L194" s="60"/>
      <c r="M194" s="60"/>
      <c r="N194" s="60"/>
      <c r="O194" s="60"/>
      <c r="P194" s="55"/>
      <c r="Q194" s="55"/>
      <c r="R194" s="55"/>
    </row>
    <row r="195" spans="1:18">
      <c r="A195" s="97"/>
      <c r="B195" s="4"/>
      <c r="C195" s="93"/>
      <c r="D195" s="93"/>
      <c r="J195" s="60"/>
      <c r="K195" s="60"/>
      <c r="L195" s="60"/>
      <c r="M195" s="60"/>
      <c r="N195" s="60"/>
      <c r="O195" s="60"/>
      <c r="P195" s="55"/>
      <c r="Q195" s="55"/>
      <c r="R195" s="55"/>
    </row>
    <row r="196" spans="1:18">
      <c r="A196" s="97"/>
      <c r="B196" s="4"/>
      <c r="C196" s="93"/>
      <c r="D196" s="93"/>
      <c r="J196" s="60"/>
      <c r="K196" s="60"/>
      <c r="L196" s="60"/>
      <c r="M196" s="60"/>
      <c r="N196" s="60"/>
      <c r="O196" s="60"/>
      <c r="P196" s="55"/>
      <c r="Q196" s="55"/>
      <c r="R196" s="55"/>
    </row>
    <row r="197" spans="1:18">
      <c r="A197" s="97"/>
      <c r="B197" s="4"/>
      <c r="C197" s="93"/>
      <c r="D197" s="93"/>
      <c r="J197" s="60"/>
      <c r="K197" s="60"/>
      <c r="L197" s="60"/>
      <c r="M197" s="60"/>
      <c r="N197" s="60"/>
      <c r="O197" s="60"/>
      <c r="P197" s="55"/>
      <c r="Q197" s="55"/>
      <c r="R197" s="55"/>
    </row>
    <row r="198" spans="1:18">
      <c r="A198" s="97"/>
      <c r="B198" s="4"/>
      <c r="C198" s="93"/>
      <c r="D198" s="93"/>
      <c r="J198" s="60"/>
      <c r="K198" s="60"/>
      <c r="L198" s="60"/>
      <c r="M198" s="60"/>
      <c r="N198" s="60"/>
      <c r="O198" s="60"/>
      <c r="P198" s="55"/>
      <c r="Q198" s="55"/>
      <c r="R198" s="55"/>
    </row>
    <row r="199" spans="1:18">
      <c r="A199" s="97"/>
      <c r="B199" s="4"/>
      <c r="C199" s="93"/>
      <c r="D199" s="93"/>
      <c r="J199" s="60"/>
      <c r="K199" s="60"/>
      <c r="L199" s="60"/>
      <c r="M199" s="60"/>
      <c r="N199" s="60"/>
      <c r="O199" s="60"/>
      <c r="P199" s="55"/>
      <c r="Q199" s="55"/>
      <c r="R199" s="55"/>
    </row>
    <row r="200" spans="1:18">
      <c r="A200" s="97"/>
      <c r="B200" s="4"/>
      <c r="C200" s="93"/>
      <c r="D200" s="93"/>
      <c r="J200" s="60"/>
      <c r="K200" s="60"/>
      <c r="L200" s="60"/>
      <c r="M200" s="60"/>
      <c r="N200" s="60"/>
      <c r="O200" s="60"/>
      <c r="P200" s="55"/>
      <c r="Q200" s="55"/>
      <c r="R200" s="55"/>
    </row>
    <row r="201" spans="1:18">
      <c r="A201" s="97"/>
      <c r="B201" s="4"/>
      <c r="C201" s="93"/>
      <c r="D201" s="93"/>
      <c r="J201" s="60"/>
      <c r="K201" s="60"/>
      <c r="L201" s="60"/>
      <c r="M201" s="60"/>
      <c r="N201" s="60"/>
      <c r="O201" s="60"/>
      <c r="P201" s="55"/>
      <c r="Q201" s="55"/>
      <c r="R201" s="55"/>
    </row>
    <row r="202" spans="1:18">
      <c r="A202" s="97"/>
      <c r="B202" s="4"/>
      <c r="C202" s="93"/>
      <c r="D202" s="93"/>
      <c r="J202" s="60"/>
      <c r="K202" s="60"/>
      <c r="L202" s="60"/>
      <c r="M202" s="60"/>
      <c r="N202" s="60"/>
      <c r="O202" s="60"/>
      <c r="P202" s="55"/>
      <c r="Q202" s="55"/>
      <c r="R202" s="55"/>
    </row>
    <row r="203" spans="1:18">
      <c r="A203" s="97"/>
      <c r="B203" s="4"/>
      <c r="C203" s="93"/>
      <c r="D203" s="93"/>
      <c r="J203" s="60"/>
      <c r="K203" s="60"/>
      <c r="L203" s="60"/>
      <c r="M203" s="60"/>
      <c r="N203" s="60"/>
      <c r="O203" s="60"/>
      <c r="P203" s="55"/>
      <c r="Q203" s="55"/>
      <c r="R203" s="55"/>
    </row>
    <row r="204" spans="1:18">
      <c r="A204" s="97"/>
      <c r="B204" s="4"/>
      <c r="C204" s="93"/>
      <c r="D204" s="93"/>
      <c r="J204" s="60"/>
      <c r="K204" s="60"/>
      <c r="L204" s="60"/>
      <c r="M204" s="60"/>
      <c r="N204" s="60"/>
      <c r="O204" s="60"/>
      <c r="P204" s="55"/>
      <c r="Q204" s="55"/>
      <c r="R204" s="55"/>
    </row>
    <row r="205" spans="1:18">
      <c r="A205" s="97"/>
      <c r="B205" s="4"/>
      <c r="C205" s="93"/>
      <c r="D205" s="93"/>
      <c r="J205" s="60"/>
      <c r="K205" s="60"/>
      <c r="L205" s="60"/>
      <c r="M205" s="60"/>
      <c r="N205" s="60"/>
      <c r="O205" s="60"/>
      <c r="P205" s="55"/>
      <c r="Q205" s="55"/>
      <c r="R205" s="55"/>
    </row>
    <row r="206" spans="1:18">
      <c r="A206" s="97"/>
      <c r="B206" s="4"/>
      <c r="C206" s="93"/>
      <c r="D206" s="93"/>
      <c r="J206" s="60"/>
      <c r="K206" s="60"/>
      <c r="L206" s="60"/>
      <c r="M206" s="60"/>
      <c r="N206" s="60"/>
      <c r="O206" s="60"/>
      <c r="P206" s="55"/>
      <c r="Q206" s="55"/>
      <c r="R206" s="55"/>
    </row>
    <row r="207" spans="1:18">
      <c r="A207" s="97"/>
      <c r="B207" s="4"/>
      <c r="C207" s="93"/>
      <c r="D207" s="93"/>
      <c r="J207" s="60"/>
      <c r="K207" s="60"/>
      <c r="L207" s="60"/>
      <c r="M207" s="60"/>
      <c r="N207" s="60"/>
      <c r="O207" s="60"/>
      <c r="P207" s="55"/>
      <c r="Q207" s="55"/>
      <c r="R207" s="55"/>
    </row>
    <row r="208" spans="1:18">
      <c r="A208" s="97"/>
      <c r="B208" s="4"/>
      <c r="C208" s="93"/>
      <c r="D208" s="93"/>
      <c r="J208" s="60"/>
      <c r="K208" s="60"/>
      <c r="L208" s="60"/>
      <c r="M208" s="60"/>
      <c r="N208" s="60"/>
      <c r="O208" s="60"/>
      <c r="P208" s="55"/>
      <c r="Q208" s="55"/>
      <c r="R208" s="55"/>
    </row>
    <row r="209" spans="1:18">
      <c r="A209" s="97"/>
      <c r="B209" s="4"/>
      <c r="C209" s="93"/>
      <c r="D209" s="93"/>
      <c r="J209" s="60"/>
      <c r="K209" s="60"/>
      <c r="L209" s="60"/>
      <c r="M209" s="60"/>
      <c r="N209" s="60"/>
      <c r="O209" s="60"/>
      <c r="P209" s="55"/>
      <c r="Q209" s="55"/>
      <c r="R209" s="55"/>
    </row>
    <row r="210" spans="1:18">
      <c r="A210" s="97"/>
      <c r="B210" s="4"/>
      <c r="C210" s="93"/>
      <c r="D210" s="93"/>
      <c r="J210" s="60"/>
      <c r="K210" s="60"/>
      <c r="L210" s="60"/>
      <c r="M210" s="60"/>
      <c r="N210" s="60"/>
      <c r="O210" s="60"/>
      <c r="P210" s="55"/>
      <c r="Q210" s="55"/>
      <c r="R210" s="55"/>
    </row>
    <row r="211" spans="1:18">
      <c r="A211" s="97"/>
      <c r="B211" s="4"/>
      <c r="C211" s="93"/>
      <c r="D211" s="93"/>
      <c r="J211" s="60"/>
      <c r="K211" s="60"/>
      <c r="L211" s="60"/>
      <c r="M211" s="60"/>
      <c r="N211" s="60"/>
      <c r="O211" s="60"/>
      <c r="P211" s="55"/>
      <c r="Q211" s="55"/>
      <c r="R211" s="55"/>
    </row>
    <row r="212" spans="1:18">
      <c r="A212" s="97"/>
      <c r="B212" s="4"/>
      <c r="C212" s="93"/>
      <c r="D212" s="93"/>
      <c r="J212" s="60"/>
      <c r="K212" s="60"/>
      <c r="L212" s="60"/>
      <c r="M212" s="60"/>
      <c r="N212" s="60"/>
      <c r="O212" s="60"/>
      <c r="P212" s="55"/>
      <c r="Q212" s="55"/>
      <c r="R212" s="55"/>
    </row>
    <row r="213" spans="1:18">
      <c r="A213" s="97"/>
      <c r="B213" s="4"/>
      <c r="C213" s="93"/>
      <c r="D213" s="93"/>
      <c r="J213" s="60"/>
      <c r="K213" s="60"/>
      <c r="L213" s="60"/>
      <c r="M213" s="60"/>
      <c r="N213" s="60"/>
      <c r="O213" s="60"/>
      <c r="P213" s="55"/>
      <c r="Q213" s="55"/>
      <c r="R213" s="55"/>
    </row>
    <row r="214" spans="1:18">
      <c r="A214" s="97"/>
      <c r="B214" s="4"/>
      <c r="C214" s="93"/>
      <c r="D214" s="93"/>
      <c r="J214" s="60"/>
      <c r="K214" s="60"/>
      <c r="L214" s="60"/>
      <c r="M214" s="60"/>
      <c r="N214" s="60"/>
      <c r="O214" s="60"/>
      <c r="P214" s="55"/>
      <c r="Q214" s="55"/>
      <c r="R214" s="55"/>
    </row>
    <row r="215" spans="1:18">
      <c r="A215" s="97"/>
      <c r="B215" s="4"/>
      <c r="C215" s="93"/>
      <c r="D215" s="93"/>
      <c r="J215" s="60"/>
      <c r="K215" s="60"/>
      <c r="L215" s="60"/>
      <c r="M215" s="60"/>
      <c r="N215" s="60"/>
      <c r="O215" s="60"/>
      <c r="P215" s="55"/>
      <c r="Q215" s="55"/>
      <c r="R215" s="55"/>
    </row>
    <row r="216" spans="1:18">
      <c r="A216" s="97"/>
      <c r="B216" s="4"/>
      <c r="C216" s="93"/>
      <c r="D216" s="93"/>
      <c r="J216" s="60"/>
      <c r="K216" s="60"/>
      <c r="L216" s="60"/>
      <c r="M216" s="60"/>
      <c r="N216" s="60"/>
      <c r="O216" s="60"/>
      <c r="P216" s="55"/>
      <c r="Q216" s="55"/>
      <c r="R216" s="55"/>
    </row>
    <row r="217" spans="1:18">
      <c r="A217" s="97"/>
      <c r="B217" s="4"/>
      <c r="C217" s="93"/>
      <c r="D217" s="93"/>
      <c r="J217" s="60"/>
      <c r="K217" s="60"/>
      <c r="L217" s="60"/>
      <c r="M217" s="60"/>
      <c r="N217" s="60"/>
      <c r="O217" s="60"/>
      <c r="P217" s="55"/>
      <c r="Q217" s="55"/>
      <c r="R217" s="55"/>
    </row>
    <row r="218" spans="1:18">
      <c r="A218" s="97"/>
      <c r="B218" s="4"/>
      <c r="C218" s="93"/>
      <c r="D218" s="93"/>
      <c r="J218" s="60"/>
      <c r="K218" s="60"/>
      <c r="L218" s="60"/>
      <c r="M218" s="60"/>
      <c r="N218" s="60"/>
      <c r="O218" s="60"/>
      <c r="P218" s="55"/>
      <c r="Q218" s="55"/>
      <c r="R218" s="55"/>
    </row>
    <row r="219" spans="1:18">
      <c r="A219" s="97"/>
      <c r="B219" s="4"/>
      <c r="C219" s="93"/>
      <c r="D219" s="93"/>
      <c r="J219" s="60"/>
      <c r="K219" s="60"/>
      <c r="L219" s="60"/>
      <c r="M219" s="60"/>
      <c r="N219" s="60"/>
      <c r="O219" s="60"/>
      <c r="P219" s="55"/>
      <c r="Q219" s="55"/>
      <c r="R219" s="55"/>
    </row>
    <row r="220" spans="1:18">
      <c r="A220" s="97"/>
      <c r="B220" s="4"/>
      <c r="C220" s="93"/>
      <c r="D220" s="93"/>
      <c r="J220" s="60"/>
      <c r="K220" s="60"/>
      <c r="L220" s="60"/>
      <c r="M220" s="60"/>
      <c r="N220" s="60"/>
      <c r="O220" s="60"/>
      <c r="P220" s="55"/>
      <c r="Q220" s="55"/>
      <c r="R220" s="55"/>
    </row>
    <row r="221" spans="1:18">
      <c r="A221" s="97"/>
      <c r="B221" s="4"/>
      <c r="C221" s="93"/>
      <c r="D221" s="93"/>
      <c r="J221" s="60"/>
      <c r="K221" s="60"/>
      <c r="L221" s="60"/>
      <c r="M221" s="60"/>
      <c r="N221" s="60"/>
      <c r="O221" s="60"/>
      <c r="P221" s="55"/>
      <c r="Q221" s="55"/>
      <c r="R221" s="55"/>
    </row>
    <row r="222" spans="1:18">
      <c r="A222" s="97"/>
      <c r="B222" s="4"/>
      <c r="C222" s="93"/>
      <c r="D222" s="93"/>
      <c r="J222" s="60"/>
      <c r="K222" s="60"/>
      <c r="L222" s="60"/>
      <c r="M222" s="60"/>
      <c r="N222" s="60"/>
      <c r="O222" s="60"/>
      <c r="P222" s="55"/>
      <c r="Q222" s="55"/>
      <c r="R222" s="55"/>
    </row>
    <row r="223" spans="1:18">
      <c r="A223" s="97"/>
      <c r="B223" s="4"/>
      <c r="C223" s="93"/>
      <c r="D223" s="93"/>
      <c r="J223" s="60"/>
      <c r="K223" s="60"/>
      <c r="L223" s="60"/>
      <c r="M223" s="60"/>
      <c r="N223" s="60"/>
      <c r="O223" s="60"/>
      <c r="P223" s="55"/>
      <c r="Q223" s="55"/>
      <c r="R223" s="55"/>
    </row>
    <row r="224" spans="1:18">
      <c r="A224" s="97"/>
      <c r="B224" s="4"/>
      <c r="C224" s="93"/>
      <c r="D224" s="93"/>
      <c r="J224" s="60"/>
      <c r="K224" s="60"/>
      <c r="L224" s="60"/>
      <c r="M224" s="60"/>
      <c r="N224" s="60"/>
      <c r="O224" s="60"/>
      <c r="P224" s="55"/>
      <c r="Q224" s="55"/>
      <c r="R224" s="55"/>
    </row>
    <row r="225" spans="1:18">
      <c r="A225" s="97"/>
      <c r="B225" s="4"/>
      <c r="C225" s="93"/>
      <c r="D225" s="93"/>
      <c r="J225" s="60"/>
      <c r="K225" s="60"/>
      <c r="L225" s="60"/>
      <c r="M225" s="60"/>
      <c r="N225" s="60"/>
      <c r="O225" s="60"/>
      <c r="P225" s="55"/>
      <c r="Q225" s="55"/>
      <c r="R225" s="55"/>
    </row>
    <row r="226" spans="1:18">
      <c r="A226" s="97"/>
      <c r="B226" s="4"/>
      <c r="C226" s="93"/>
      <c r="D226" s="93"/>
      <c r="J226" s="60"/>
      <c r="K226" s="60"/>
      <c r="L226" s="60"/>
      <c r="M226" s="60"/>
      <c r="N226" s="60"/>
      <c r="O226" s="60"/>
      <c r="P226" s="55"/>
      <c r="Q226" s="55"/>
      <c r="R226" s="55"/>
    </row>
    <row r="227" spans="1:18">
      <c r="A227" s="97"/>
      <c r="B227" s="4"/>
      <c r="C227" s="93"/>
      <c r="D227" s="93"/>
      <c r="J227" s="60"/>
      <c r="K227" s="60"/>
      <c r="L227" s="60"/>
      <c r="M227" s="60"/>
      <c r="N227" s="60"/>
      <c r="O227" s="60"/>
      <c r="P227" s="55"/>
      <c r="Q227" s="55"/>
      <c r="R227" s="55"/>
    </row>
    <row r="228" spans="1:18">
      <c r="A228" s="97"/>
      <c r="B228" s="4"/>
      <c r="C228" s="93"/>
      <c r="D228" s="93"/>
      <c r="J228" s="60"/>
      <c r="K228" s="60"/>
      <c r="L228" s="60"/>
      <c r="M228" s="60"/>
      <c r="N228" s="60"/>
      <c r="O228" s="60"/>
      <c r="P228" s="55"/>
      <c r="Q228" s="55"/>
      <c r="R228" s="55"/>
    </row>
    <row r="229" spans="1:18">
      <c r="A229" s="97"/>
      <c r="B229" s="4"/>
      <c r="C229" s="93"/>
      <c r="D229" s="93"/>
      <c r="J229" s="60"/>
      <c r="K229" s="60"/>
      <c r="L229" s="60"/>
      <c r="M229" s="60"/>
      <c r="N229" s="60"/>
      <c r="O229" s="60"/>
      <c r="P229" s="55"/>
      <c r="Q229" s="55"/>
      <c r="R229" s="55"/>
    </row>
    <row r="230" spans="1:18">
      <c r="A230" s="97"/>
      <c r="B230" s="4"/>
      <c r="C230" s="93"/>
      <c r="D230" s="93"/>
      <c r="J230" s="60"/>
      <c r="K230" s="60"/>
      <c r="L230" s="60"/>
      <c r="M230" s="60"/>
      <c r="N230" s="60"/>
      <c r="O230" s="60"/>
      <c r="P230" s="55"/>
      <c r="Q230" s="55"/>
      <c r="R230" s="55"/>
    </row>
    <row r="231" spans="1:18">
      <c r="A231" s="97"/>
      <c r="B231" s="4"/>
      <c r="C231" s="93"/>
      <c r="D231" s="93"/>
      <c r="J231" s="60"/>
      <c r="K231" s="60"/>
      <c r="L231" s="60"/>
      <c r="M231" s="60"/>
      <c r="N231" s="60"/>
      <c r="O231" s="60"/>
      <c r="P231" s="55"/>
      <c r="Q231" s="55"/>
      <c r="R231" s="55"/>
    </row>
    <row r="232" spans="1:18">
      <c r="A232" s="97"/>
      <c r="B232" s="4"/>
      <c r="C232" s="93"/>
      <c r="D232" s="93"/>
      <c r="J232" s="60"/>
      <c r="K232" s="60"/>
      <c r="L232" s="60"/>
      <c r="M232" s="60"/>
      <c r="N232" s="60"/>
      <c r="O232" s="60"/>
      <c r="P232" s="55"/>
      <c r="Q232" s="55"/>
      <c r="R232" s="55"/>
    </row>
    <row r="233" spans="1:18">
      <c r="A233" s="97"/>
      <c r="B233" s="4"/>
      <c r="C233" s="93"/>
      <c r="D233" s="93"/>
      <c r="J233" s="60"/>
      <c r="K233" s="60"/>
      <c r="L233" s="60"/>
      <c r="M233" s="60"/>
      <c r="N233" s="60"/>
      <c r="O233" s="60"/>
      <c r="P233" s="55"/>
      <c r="Q233" s="55"/>
      <c r="R233" s="55"/>
    </row>
    <row r="234" spans="1:18">
      <c r="A234" s="97"/>
      <c r="B234" s="4"/>
      <c r="C234" s="93"/>
      <c r="D234" s="93"/>
      <c r="J234" s="60"/>
      <c r="K234" s="60"/>
      <c r="L234" s="60"/>
      <c r="M234" s="60"/>
      <c r="N234" s="60"/>
      <c r="O234" s="60"/>
      <c r="P234" s="55"/>
      <c r="Q234" s="55"/>
      <c r="R234" s="55"/>
    </row>
    <row r="235" spans="1:18">
      <c r="A235" s="97"/>
      <c r="B235" s="4"/>
      <c r="C235" s="93"/>
      <c r="D235" s="93"/>
      <c r="J235" s="60"/>
      <c r="K235" s="60"/>
      <c r="L235" s="60"/>
      <c r="M235" s="60"/>
      <c r="N235" s="60"/>
      <c r="O235" s="60"/>
      <c r="P235" s="55"/>
      <c r="Q235" s="55"/>
      <c r="R235" s="55"/>
    </row>
    <row r="236" spans="1:18">
      <c r="A236" s="97"/>
      <c r="B236" s="4"/>
      <c r="C236" s="93"/>
      <c r="D236" s="93"/>
      <c r="J236" s="60"/>
      <c r="K236" s="60"/>
      <c r="L236" s="60"/>
      <c r="M236" s="60"/>
      <c r="N236" s="60"/>
      <c r="O236" s="60"/>
      <c r="P236" s="55"/>
      <c r="Q236" s="55"/>
      <c r="R236" s="55"/>
    </row>
    <row r="237" spans="1:18">
      <c r="A237" s="97"/>
      <c r="B237" s="4"/>
      <c r="C237" s="93"/>
      <c r="D237" s="93"/>
      <c r="J237" s="60"/>
      <c r="K237" s="60"/>
      <c r="L237" s="60"/>
      <c r="M237" s="60"/>
      <c r="N237" s="60"/>
      <c r="O237" s="60"/>
      <c r="P237" s="55"/>
      <c r="Q237" s="55"/>
      <c r="R237" s="55"/>
    </row>
    <row r="238" spans="1:18">
      <c r="A238" s="97"/>
      <c r="B238" s="4"/>
      <c r="C238" s="93"/>
      <c r="D238" s="93"/>
      <c r="J238" s="60"/>
      <c r="K238" s="60"/>
      <c r="L238" s="60"/>
      <c r="M238" s="60"/>
      <c r="N238" s="60"/>
      <c r="O238" s="60"/>
      <c r="P238" s="55"/>
      <c r="Q238" s="55"/>
      <c r="R238" s="55"/>
    </row>
    <row r="239" spans="1:18">
      <c r="A239" s="97"/>
      <c r="B239" s="4"/>
      <c r="C239" s="93"/>
      <c r="D239" s="93"/>
      <c r="J239" s="60"/>
      <c r="K239" s="60"/>
      <c r="L239" s="60"/>
      <c r="M239" s="60"/>
      <c r="N239" s="60"/>
      <c r="O239" s="60"/>
      <c r="P239" s="55"/>
      <c r="Q239" s="55"/>
      <c r="R239" s="55"/>
    </row>
    <row r="240" spans="1:18">
      <c r="A240" s="97"/>
      <c r="B240" s="4"/>
      <c r="C240" s="93"/>
      <c r="D240" s="93"/>
      <c r="J240" s="60"/>
      <c r="K240" s="60"/>
      <c r="L240" s="60"/>
      <c r="M240" s="60"/>
      <c r="N240" s="60"/>
      <c r="O240" s="60"/>
      <c r="P240" s="55"/>
      <c r="Q240" s="55"/>
      <c r="R240" s="55"/>
    </row>
    <row r="241" spans="1:18">
      <c r="A241" s="97"/>
      <c r="B241" s="4"/>
      <c r="C241" s="93"/>
      <c r="D241" s="93"/>
      <c r="J241" s="60"/>
      <c r="K241" s="60"/>
      <c r="L241" s="60"/>
      <c r="M241" s="60"/>
      <c r="N241" s="60"/>
      <c r="O241" s="60"/>
      <c r="P241" s="55"/>
      <c r="Q241" s="55"/>
      <c r="R241" s="55"/>
    </row>
    <row r="242" spans="1:18">
      <c r="A242" s="97"/>
      <c r="B242" s="4"/>
      <c r="C242" s="93"/>
      <c r="D242" s="93"/>
      <c r="J242" s="60"/>
      <c r="K242" s="60"/>
      <c r="L242" s="60"/>
      <c r="M242" s="60"/>
      <c r="N242" s="60"/>
      <c r="O242" s="60"/>
      <c r="P242" s="55"/>
      <c r="Q242" s="55"/>
      <c r="R242" s="55"/>
    </row>
    <row r="243" spans="1:18">
      <c r="A243" s="97"/>
      <c r="B243" s="4"/>
      <c r="C243" s="93"/>
      <c r="D243" s="93"/>
      <c r="J243" s="60"/>
      <c r="K243" s="60"/>
      <c r="L243" s="60"/>
      <c r="M243" s="60"/>
      <c r="N243" s="60"/>
      <c r="O243" s="60"/>
      <c r="P243" s="55"/>
      <c r="Q243" s="55"/>
      <c r="R243" s="55"/>
    </row>
    <row r="244" spans="1:18">
      <c r="A244" s="97"/>
      <c r="B244" s="4"/>
      <c r="C244" s="93"/>
      <c r="D244" s="93"/>
      <c r="J244" s="60"/>
      <c r="K244" s="60"/>
      <c r="L244" s="60"/>
      <c r="M244" s="60"/>
      <c r="N244" s="60"/>
      <c r="O244" s="60"/>
      <c r="P244" s="55"/>
      <c r="Q244" s="55"/>
      <c r="R244" s="55"/>
    </row>
    <row r="245" spans="1:18">
      <c r="A245" s="97"/>
      <c r="B245" s="4"/>
      <c r="C245" s="93"/>
      <c r="D245" s="93"/>
      <c r="J245" s="60"/>
      <c r="K245" s="60"/>
      <c r="L245" s="60"/>
      <c r="M245" s="60"/>
      <c r="N245" s="60"/>
      <c r="O245" s="60"/>
      <c r="P245" s="55"/>
      <c r="Q245" s="55"/>
      <c r="R245" s="55"/>
    </row>
    <row r="246" spans="1:18">
      <c r="A246" s="97"/>
      <c r="B246" s="4"/>
      <c r="C246" s="93"/>
      <c r="D246" s="93"/>
      <c r="J246" s="60"/>
      <c r="K246" s="60"/>
      <c r="L246" s="60"/>
      <c r="M246" s="60"/>
      <c r="N246" s="60"/>
      <c r="O246" s="60"/>
      <c r="P246" s="55"/>
      <c r="Q246" s="55"/>
      <c r="R246" s="55"/>
    </row>
    <row r="247" spans="1:18">
      <c r="A247" s="97"/>
      <c r="B247" s="4"/>
      <c r="C247" s="93"/>
      <c r="D247" s="93"/>
      <c r="J247" s="60"/>
      <c r="K247" s="60"/>
      <c r="L247" s="60"/>
      <c r="M247" s="60"/>
      <c r="N247" s="60"/>
      <c r="O247" s="60"/>
      <c r="P247" s="55"/>
      <c r="Q247" s="55"/>
      <c r="R247" s="55"/>
    </row>
    <row r="248" spans="1:18">
      <c r="A248" s="97"/>
      <c r="B248" s="4"/>
      <c r="C248" s="93"/>
      <c r="D248" s="93"/>
      <c r="J248" s="60"/>
      <c r="K248" s="60"/>
      <c r="L248" s="60"/>
      <c r="M248" s="60"/>
      <c r="N248" s="60"/>
      <c r="O248" s="60"/>
      <c r="P248" s="55"/>
      <c r="Q248" s="55"/>
      <c r="R248" s="55"/>
    </row>
    <row r="249" spans="1:18">
      <c r="A249" s="97"/>
      <c r="B249" s="4"/>
      <c r="C249" s="93"/>
      <c r="D249" s="93"/>
      <c r="J249" s="60"/>
      <c r="K249" s="60"/>
      <c r="L249" s="60"/>
      <c r="M249" s="60"/>
      <c r="N249" s="60"/>
      <c r="O249" s="60"/>
      <c r="P249" s="55"/>
      <c r="Q249" s="55"/>
      <c r="R249" s="55"/>
    </row>
    <row r="250" spans="1:18">
      <c r="J250" s="60"/>
      <c r="K250" s="59"/>
      <c r="L250" s="59"/>
      <c r="M250" s="60"/>
      <c r="N250" s="59"/>
      <c r="O250" s="59"/>
      <c r="P250" s="55"/>
      <c r="Q250" s="55"/>
      <c r="R250" s="55"/>
    </row>
    <row r="251" spans="1:18">
      <c r="J251" s="60"/>
      <c r="K251" s="59"/>
      <c r="L251" s="59"/>
      <c r="M251" s="60"/>
      <c r="N251" s="59"/>
      <c r="O251" s="59"/>
      <c r="P251" s="55"/>
      <c r="Q251" s="55"/>
      <c r="R251" s="55"/>
    </row>
    <row r="252" spans="1:18">
      <c r="J252" s="60"/>
      <c r="K252" s="59"/>
      <c r="L252" s="59"/>
      <c r="M252" s="60"/>
      <c r="N252" s="59"/>
      <c r="O252" s="59"/>
      <c r="P252" s="55"/>
      <c r="Q252" s="55"/>
      <c r="R252" s="55"/>
    </row>
    <row r="253" spans="1:18">
      <c r="J253" s="60"/>
      <c r="K253" s="59"/>
      <c r="L253" s="59"/>
      <c r="M253" s="60"/>
      <c r="N253" s="59"/>
      <c r="O253" s="59"/>
      <c r="P253" s="55"/>
      <c r="Q253" s="55"/>
      <c r="R253" s="55"/>
    </row>
    <row r="254" spans="1:18">
      <c r="J254" s="60"/>
      <c r="K254" s="59"/>
      <c r="L254" s="59"/>
      <c r="M254" s="60"/>
      <c r="N254" s="59"/>
      <c r="O254" s="59"/>
      <c r="P254" s="55"/>
      <c r="Q254" s="55"/>
      <c r="R254" s="55"/>
    </row>
    <row r="255" spans="1:18">
      <c r="J255" s="60"/>
      <c r="K255" s="59"/>
      <c r="L255" s="59"/>
      <c r="M255" s="60"/>
      <c r="N255" s="59"/>
      <c r="O255" s="59"/>
      <c r="P255" s="55"/>
      <c r="Q255" s="55"/>
      <c r="R255" s="55"/>
    </row>
    <row r="256" spans="1:18">
      <c r="J256" s="60"/>
      <c r="K256" s="59"/>
      <c r="L256" s="59"/>
      <c r="M256" s="60"/>
      <c r="N256" s="59"/>
      <c r="O256" s="59"/>
      <c r="P256" s="55"/>
      <c r="Q256" s="55"/>
      <c r="R256" s="55"/>
    </row>
    <row r="257" spans="10:18">
      <c r="J257" s="60"/>
      <c r="K257" s="59"/>
      <c r="L257" s="59"/>
      <c r="M257" s="60"/>
      <c r="N257" s="59"/>
      <c r="O257" s="59"/>
      <c r="P257" s="55"/>
      <c r="Q257" s="55"/>
      <c r="R257" s="55"/>
    </row>
    <row r="258" spans="10:18">
      <c r="J258" s="60"/>
      <c r="K258" s="59"/>
      <c r="L258" s="59"/>
      <c r="M258" s="60"/>
      <c r="N258" s="59"/>
      <c r="O258" s="59"/>
      <c r="P258" s="55"/>
      <c r="Q258" s="55"/>
      <c r="R258" s="55"/>
    </row>
    <row r="259" spans="10:18">
      <c r="J259" s="60"/>
      <c r="K259" s="59"/>
      <c r="L259" s="59"/>
      <c r="M259" s="60"/>
      <c r="N259" s="59"/>
      <c r="O259" s="59"/>
      <c r="P259" s="55"/>
      <c r="Q259" s="55"/>
      <c r="R259" s="55"/>
    </row>
    <row r="260" spans="10:18">
      <c r="J260" s="60"/>
      <c r="K260" s="59"/>
      <c r="L260" s="59"/>
      <c r="M260" s="60"/>
      <c r="N260" s="59"/>
      <c r="O260" s="59"/>
      <c r="P260" s="55"/>
      <c r="Q260" s="55"/>
      <c r="R260" s="55"/>
    </row>
    <row r="261" spans="10:18">
      <c r="J261" s="60"/>
      <c r="K261" s="59"/>
      <c r="L261" s="59"/>
      <c r="M261" s="60"/>
      <c r="N261" s="59"/>
      <c r="O261" s="59"/>
      <c r="P261" s="55"/>
      <c r="Q261" s="55"/>
      <c r="R261" s="55"/>
    </row>
    <row r="262" spans="10:18">
      <c r="J262" s="60"/>
      <c r="K262" s="59"/>
      <c r="L262" s="59"/>
      <c r="M262" s="60"/>
      <c r="N262" s="59"/>
      <c r="O262" s="59"/>
      <c r="P262" s="55"/>
      <c r="Q262" s="55"/>
      <c r="R262" s="55"/>
    </row>
    <row r="263" spans="10:18">
      <c r="J263" s="60"/>
      <c r="K263" s="59"/>
      <c r="L263" s="59"/>
      <c r="M263" s="60"/>
      <c r="N263" s="59"/>
      <c r="O263" s="59"/>
      <c r="P263" s="55"/>
      <c r="Q263" s="55"/>
      <c r="R263" s="55"/>
    </row>
    <row r="264" spans="10:18">
      <c r="J264" s="60"/>
      <c r="K264" s="59"/>
      <c r="L264" s="59"/>
      <c r="M264" s="60"/>
      <c r="N264" s="59"/>
      <c r="O264" s="59"/>
      <c r="P264" s="55"/>
      <c r="Q264" s="55"/>
      <c r="R264" s="55"/>
    </row>
    <row r="265" spans="10:18">
      <c r="J265" s="60"/>
      <c r="K265" s="59"/>
      <c r="L265" s="59"/>
      <c r="M265" s="60"/>
      <c r="N265" s="59"/>
      <c r="O265" s="59"/>
      <c r="P265" s="55"/>
      <c r="Q265" s="55"/>
      <c r="R265" s="55"/>
    </row>
    <row r="266" spans="10:18">
      <c r="J266" s="60"/>
      <c r="K266" s="59"/>
      <c r="L266" s="59"/>
      <c r="M266" s="60"/>
      <c r="N266" s="59"/>
      <c r="O266" s="59"/>
      <c r="P266" s="55"/>
      <c r="Q266" s="55"/>
      <c r="R266" s="55"/>
    </row>
    <row r="267" spans="10:18">
      <c r="J267" s="60"/>
      <c r="K267" s="59"/>
      <c r="L267" s="59"/>
      <c r="M267" s="60"/>
      <c r="N267" s="59"/>
      <c r="O267" s="59"/>
      <c r="P267" s="55"/>
      <c r="Q267" s="55"/>
      <c r="R267" s="55"/>
    </row>
    <row r="268" spans="10:18">
      <c r="J268" s="60"/>
      <c r="K268" s="59"/>
      <c r="L268" s="59"/>
      <c r="M268" s="60"/>
      <c r="N268" s="59"/>
      <c r="O268" s="59"/>
      <c r="P268" s="55"/>
      <c r="Q268" s="55"/>
      <c r="R268" s="55"/>
    </row>
    <row r="269" spans="10:18">
      <c r="J269" s="60"/>
      <c r="K269" s="59"/>
      <c r="L269" s="59"/>
      <c r="M269" s="60"/>
      <c r="N269" s="59"/>
      <c r="O269" s="59"/>
      <c r="P269" s="55"/>
      <c r="Q269" s="55"/>
      <c r="R269" s="55"/>
    </row>
    <row r="270" spans="10:18">
      <c r="J270" s="60"/>
      <c r="K270" s="59"/>
      <c r="L270" s="59"/>
      <c r="M270" s="60"/>
      <c r="N270" s="59"/>
      <c r="O270" s="59"/>
      <c r="P270" s="55"/>
      <c r="Q270" s="55"/>
      <c r="R270" s="55"/>
    </row>
    <row r="271" spans="10:18">
      <c r="J271" s="60"/>
      <c r="K271" s="59"/>
      <c r="L271" s="59"/>
      <c r="M271" s="60"/>
      <c r="N271" s="59"/>
      <c r="O271" s="59"/>
      <c r="P271" s="55"/>
      <c r="Q271" s="55"/>
      <c r="R271" s="55"/>
    </row>
    <row r="272" spans="10:18">
      <c r="J272" s="60"/>
      <c r="K272" s="59"/>
      <c r="L272" s="59"/>
      <c r="M272" s="60"/>
      <c r="N272" s="59"/>
      <c r="O272" s="59"/>
      <c r="P272" s="55"/>
      <c r="Q272" s="55"/>
      <c r="R272" s="55"/>
    </row>
    <row r="273" spans="10:18">
      <c r="J273" s="60"/>
      <c r="K273" s="59"/>
      <c r="L273" s="59"/>
      <c r="M273" s="60"/>
      <c r="N273" s="59"/>
      <c r="O273" s="59"/>
      <c r="P273" s="55"/>
      <c r="Q273" s="55"/>
      <c r="R273" s="55"/>
    </row>
    <row r="274" spans="10:18">
      <c r="J274" s="60"/>
      <c r="K274" s="59"/>
      <c r="L274" s="59"/>
      <c r="M274" s="60"/>
      <c r="N274" s="59"/>
      <c r="O274" s="59"/>
      <c r="P274" s="55"/>
      <c r="Q274" s="55"/>
      <c r="R274" s="55"/>
    </row>
    <row r="275" spans="10:18">
      <c r="J275" s="60"/>
      <c r="K275" s="59"/>
      <c r="L275" s="59"/>
      <c r="M275" s="60"/>
      <c r="N275" s="59"/>
      <c r="O275" s="59"/>
      <c r="P275" s="55"/>
      <c r="Q275" s="55"/>
      <c r="R275" s="55"/>
    </row>
    <row r="276" spans="10:18">
      <c r="J276" s="60"/>
      <c r="K276" s="59"/>
      <c r="L276" s="59"/>
      <c r="M276" s="60"/>
      <c r="N276" s="59"/>
      <c r="O276" s="59"/>
      <c r="P276" s="55"/>
      <c r="Q276" s="55"/>
      <c r="R276" s="55"/>
    </row>
    <row r="277" spans="10:18">
      <c r="J277" s="60"/>
      <c r="K277" s="59"/>
      <c r="L277" s="59"/>
      <c r="M277" s="60"/>
      <c r="N277" s="59"/>
      <c r="O277" s="59"/>
      <c r="P277" s="55"/>
      <c r="Q277" s="55"/>
      <c r="R277" s="55"/>
    </row>
    <row r="278" spans="10:18">
      <c r="J278" s="60"/>
      <c r="K278" s="59"/>
      <c r="L278" s="59"/>
      <c r="M278" s="60"/>
      <c r="N278" s="59"/>
      <c r="O278" s="59"/>
      <c r="P278" s="55"/>
      <c r="Q278" s="55"/>
      <c r="R278" s="55"/>
    </row>
    <row r="279" spans="10:18">
      <c r="J279" s="60"/>
      <c r="K279" s="59"/>
      <c r="L279" s="59"/>
      <c r="M279" s="60"/>
      <c r="N279" s="59"/>
      <c r="O279" s="59"/>
      <c r="P279" s="55"/>
      <c r="Q279" s="55"/>
      <c r="R279" s="55"/>
    </row>
    <row r="280" spans="10:18">
      <c r="J280" s="60"/>
      <c r="K280" s="59"/>
      <c r="L280" s="59"/>
      <c r="M280" s="60"/>
      <c r="N280" s="59"/>
      <c r="O280" s="59"/>
      <c r="P280" s="55"/>
      <c r="Q280" s="55"/>
      <c r="R280" s="55"/>
    </row>
    <row r="281" spans="10:18">
      <c r="J281" s="60"/>
      <c r="K281" s="59"/>
      <c r="L281" s="59"/>
      <c r="M281" s="60"/>
      <c r="N281" s="59"/>
      <c r="O281" s="59"/>
      <c r="P281" s="55"/>
      <c r="Q281" s="55"/>
      <c r="R281" s="55"/>
    </row>
    <row r="282" spans="10:18">
      <c r="J282" s="60"/>
      <c r="K282" s="59"/>
      <c r="L282" s="59"/>
      <c r="M282" s="60"/>
      <c r="N282" s="59"/>
      <c r="O282" s="59"/>
      <c r="P282" s="55"/>
      <c r="Q282" s="55"/>
      <c r="R282" s="55"/>
    </row>
    <row r="283" spans="10:18">
      <c r="J283" s="60"/>
      <c r="K283" s="59"/>
      <c r="L283" s="59"/>
      <c r="M283" s="60"/>
      <c r="N283" s="59"/>
      <c r="O283" s="59"/>
      <c r="P283" s="55"/>
      <c r="Q283" s="55"/>
      <c r="R283" s="55"/>
    </row>
    <row r="284" spans="10:18">
      <c r="J284" s="60"/>
      <c r="K284" s="59"/>
      <c r="L284" s="59"/>
      <c r="M284" s="60"/>
      <c r="N284" s="59"/>
      <c r="O284" s="59"/>
      <c r="P284" s="55"/>
      <c r="Q284" s="55"/>
      <c r="R284" s="55"/>
    </row>
    <row r="285" spans="10:18">
      <c r="J285" s="60"/>
      <c r="K285" s="59"/>
      <c r="L285" s="59"/>
      <c r="M285" s="60"/>
      <c r="N285" s="59"/>
      <c r="O285" s="59"/>
      <c r="P285" s="55"/>
      <c r="Q285" s="55"/>
      <c r="R285" s="55"/>
    </row>
    <row r="286" spans="10:18">
      <c r="J286" s="60"/>
      <c r="K286" s="59"/>
      <c r="L286" s="59"/>
      <c r="M286" s="60"/>
      <c r="N286" s="59"/>
      <c r="O286" s="59"/>
      <c r="P286" s="55"/>
      <c r="Q286" s="55"/>
      <c r="R286" s="55"/>
    </row>
    <row r="287" spans="10:18">
      <c r="J287" s="60"/>
      <c r="K287" s="59"/>
      <c r="L287" s="59"/>
      <c r="M287" s="60"/>
      <c r="N287" s="59"/>
      <c r="O287" s="59"/>
      <c r="P287" s="55"/>
      <c r="Q287" s="55"/>
      <c r="R287" s="55"/>
    </row>
    <row r="288" spans="10:18">
      <c r="J288" s="60"/>
      <c r="K288" s="59"/>
      <c r="L288" s="59"/>
      <c r="M288" s="60"/>
      <c r="N288" s="59"/>
      <c r="O288" s="59"/>
      <c r="P288" s="55"/>
      <c r="Q288" s="55"/>
      <c r="R288" s="55"/>
    </row>
    <row r="289" spans="10:18">
      <c r="J289" s="60"/>
      <c r="K289" s="59"/>
      <c r="L289" s="59"/>
      <c r="M289" s="60"/>
      <c r="N289" s="59"/>
      <c r="O289" s="59"/>
      <c r="P289" s="55"/>
      <c r="Q289" s="55"/>
      <c r="R289" s="55"/>
    </row>
    <row r="290" spans="10:18">
      <c r="J290" s="60"/>
      <c r="K290" s="59"/>
      <c r="L290" s="59"/>
      <c r="M290" s="60"/>
      <c r="N290" s="59"/>
      <c r="O290" s="59"/>
      <c r="P290" s="55"/>
      <c r="Q290" s="55"/>
      <c r="R290" s="55"/>
    </row>
    <row r="291" spans="10:18">
      <c r="J291" s="60"/>
      <c r="K291" s="59"/>
      <c r="L291" s="59"/>
      <c r="M291" s="60"/>
      <c r="N291" s="59"/>
      <c r="O291" s="59"/>
      <c r="P291" s="55"/>
      <c r="Q291" s="55"/>
      <c r="R291" s="55"/>
    </row>
    <row r="292" spans="10:18">
      <c r="J292" s="60"/>
      <c r="K292" s="59"/>
      <c r="L292" s="59"/>
      <c r="M292" s="60"/>
      <c r="N292" s="59"/>
      <c r="O292" s="59"/>
      <c r="P292" s="55"/>
      <c r="Q292" s="55"/>
      <c r="R292" s="55"/>
    </row>
    <row r="293" spans="10:18">
      <c r="J293" s="60"/>
      <c r="K293" s="59"/>
      <c r="L293" s="59"/>
      <c r="M293" s="60"/>
      <c r="N293" s="59"/>
      <c r="O293" s="59"/>
      <c r="P293" s="55"/>
      <c r="Q293" s="55"/>
      <c r="R293" s="55"/>
    </row>
    <row r="294" spans="10:18">
      <c r="J294" s="60"/>
      <c r="K294" s="59"/>
      <c r="L294" s="59"/>
      <c r="M294" s="60"/>
      <c r="N294" s="59"/>
      <c r="O294" s="59"/>
      <c r="P294" s="55"/>
      <c r="Q294" s="55"/>
      <c r="R294" s="55"/>
    </row>
    <row r="295" spans="10:18">
      <c r="J295" s="60"/>
      <c r="K295" s="59"/>
      <c r="L295" s="59"/>
      <c r="M295" s="60"/>
      <c r="N295" s="59"/>
      <c r="O295" s="59"/>
      <c r="P295" s="55"/>
      <c r="Q295" s="55"/>
      <c r="R295" s="55"/>
    </row>
    <row r="296" spans="10:18">
      <c r="J296" s="60"/>
      <c r="K296" s="59"/>
      <c r="L296" s="59"/>
      <c r="M296" s="60"/>
      <c r="N296" s="59"/>
      <c r="O296" s="59"/>
      <c r="P296" s="55"/>
      <c r="Q296" s="55"/>
      <c r="R296" s="55"/>
    </row>
    <row r="297" spans="10:18">
      <c r="J297" s="60"/>
      <c r="K297" s="59"/>
      <c r="L297" s="59"/>
      <c r="M297" s="60"/>
      <c r="N297" s="59"/>
      <c r="O297" s="59"/>
      <c r="P297" s="55"/>
      <c r="Q297" s="55"/>
      <c r="R297" s="55"/>
    </row>
    <row r="298" spans="10:18">
      <c r="J298" s="60"/>
      <c r="K298" s="59"/>
      <c r="L298" s="59"/>
      <c r="M298" s="60"/>
      <c r="N298" s="59"/>
      <c r="O298" s="59"/>
      <c r="P298" s="55"/>
      <c r="Q298" s="55"/>
      <c r="R298" s="55"/>
    </row>
    <row r="299" spans="10:18">
      <c r="J299" s="60"/>
      <c r="K299" s="59"/>
      <c r="L299" s="59"/>
      <c r="M299" s="60"/>
      <c r="N299" s="59"/>
      <c r="O299" s="59"/>
      <c r="P299" s="55"/>
      <c r="Q299" s="55"/>
      <c r="R299" s="55"/>
    </row>
    <row r="300" spans="10:18">
      <c r="J300" s="60"/>
      <c r="K300" s="59"/>
      <c r="L300" s="59"/>
      <c r="M300" s="60"/>
      <c r="N300" s="59"/>
      <c r="O300" s="59"/>
      <c r="P300" s="55"/>
      <c r="Q300" s="55"/>
      <c r="R300" s="55"/>
    </row>
    <row r="301" spans="10:18">
      <c r="J301" s="60"/>
      <c r="K301" s="59"/>
      <c r="L301" s="59"/>
      <c r="M301" s="60"/>
      <c r="N301" s="59"/>
      <c r="O301" s="59"/>
      <c r="P301" s="55"/>
      <c r="Q301" s="55"/>
      <c r="R301" s="55"/>
    </row>
    <row r="302" spans="10:18">
      <c r="J302" s="60"/>
      <c r="K302" s="59"/>
      <c r="L302" s="59"/>
      <c r="M302" s="60"/>
      <c r="N302" s="59"/>
      <c r="O302" s="59"/>
      <c r="P302" s="55"/>
      <c r="Q302" s="55"/>
      <c r="R302" s="55"/>
    </row>
    <row r="303" spans="10:18">
      <c r="J303" s="60"/>
      <c r="K303" s="59"/>
      <c r="L303" s="59"/>
      <c r="M303" s="60"/>
      <c r="N303" s="59"/>
      <c r="O303" s="59"/>
      <c r="P303" s="55"/>
      <c r="Q303" s="55"/>
      <c r="R303" s="55"/>
    </row>
    <row r="304" spans="10:18">
      <c r="J304" s="60"/>
      <c r="K304" s="59"/>
      <c r="L304" s="59"/>
      <c r="M304" s="60"/>
      <c r="N304" s="59"/>
      <c r="O304" s="59"/>
      <c r="P304" s="55"/>
      <c r="Q304" s="55"/>
      <c r="R304" s="55"/>
    </row>
    <row r="305" spans="10:18">
      <c r="J305" s="60"/>
      <c r="K305" s="59"/>
      <c r="L305" s="59"/>
      <c r="M305" s="60"/>
      <c r="N305" s="59"/>
      <c r="O305" s="59"/>
      <c r="P305" s="55"/>
      <c r="Q305" s="55"/>
      <c r="R305" s="55"/>
    </row>
    <row r="306" spans="10:18">
      <c r="J306" s="60"/>
      <c r="K306" s="59"/>
      <c r="L306" s="59"/>
      <c r="M306" s="60"/>
      <c r="N306" s="59"/>
      <c r="O306" s="59"/>
      <c r="P306" s="55"/>
      <c r="Q306" s="55"/>
      <c r="R306" s="55"/>
    </row>
    <row r="307" spans="10:18">
      <c r="J307" s="60"/>
      <c r="K307" s="59"/>
      <c r="L307" s="59"/>
      <c r="M307" s="60"/>
      <c r="N307" s="59"/>
      <c r="O307" s="59"/>
      <c r="P307" s="55"/>
      <c r="Q307" s="55"/>
      <c r="R307" s="55"/>
    </row>
    <row r="308" spans="10:18">
      <c r="J308" s="60"/>
      <c r="K308" s="59"/>
      <c r="L308" s="59"/>
      <c r="M308" s="60"/>
      <c r="N308" s="59"/>
      <c r="O308" s="59"/>
      <c r="P308" s="55"/>
      <c r="Q308" s="55"/>
      <c r="R308" s="55"/>
    </row>
    <row r="309" spans="10:18">
      <c r="J309" s="60"/>
      <c r="K309" s="59"/>
      <c r="L309" s="59"/>
      <c r="M309" s="60"/>
      <c r="N309" s="59"/>
      <c r="O309" s="59"/>
      <c r="P309" s="55"/>
      <c r="Q309" s="55"/>
      <c r="R309" s="55"/>
    </row>
    <row r="310" spans="10:18">
      <c r="J310" s="60"/>
      <c r="K310" s="59"/>
      <c r="L310" s="59"/>
      <c r="M310" s="60"/>
      <c r="N310" s="59"/>
      <c r="O310" s="59"/>
      <c r="P310" s="55"/>
      <c r="Q310" s="55"/>
      <c r="R310" s="55"/>
    </row>
    <row r="311" spans="10:18">
      <c r="J311" s="60"/>
      <c r="K311" s="59"/>
      <c r="L311" s="59"/>
      <c r="M311" s="60"/>
      <c r="N311" s="59"/>
      <c r="O311" s="59"/>
      <c r="P311" s="55"/>
      <c r="Q311" s="55"/>
      <c r="R311" s="55"/>
    </row>
    <row r="312" spans="10:18">
      <c r="J312" s="60"/>
      <c r="K312" s="59"/>
      <c r="L312" s="59"/>
      <c r="M312" s="60"/>
      <c r="N312" s="59"/>
      <c r="O312" s="59"/>
      <c r="P312" s="55"/>
      <c r="Q312" s="55"/>
      <c r="R312" s="55"/>
    </row>
    <row r="313" spans="10:18">
      <c r="J313" s="60"/>
      <c r="K313" s="59"/>
      <c r="L313" s="59"/>
      <c r="M313" s="60"/>
      <c r="N313" s="59"/>
      <c r="O313" s="59"/>
      <c r="P313" s="55"/>
      <c r="Q313" s="55"/>
      <c r="R313" s="55"/>
    </row>
    <row r="314" spans="10:18">
      <c r="J314" s="60"/>
      <c r="K314" s="59"/>
      <c r="L314" s="59"/>
      <c r="M314" s="60"/>
      <c r="N314" s="59"/>
      <c r="O314" s="59"/>
      <c r="P314" s="55"/>
      <c r="Q314" s="55"/>
      <c r="R314" s="55"/>
    </row>
    <row r="315" spans="10:18">
      <c r="J315" s="60"/>
      <c r="K315" s="59"/>
      <c r="L315" s="59"/>
      <c r="M315" s="60"/>
      <c r="N315" s="59"/>
      <c r="O315" s="59"/>
      <c r="P315" s="55"/>
      <c r="Q315" s="55"/>
      <c r="R315" s="55"/>
    </row>
    <row r="316" spans="10:18">
      <c r="J316" s="60"/>
      <c r="K316" s="59"/>
      <c r="L316" s="59"/>
      <c r="M316" s="60"/>
      <c r="N316" s="59"/>
      <c r="O316" s="59"/>
      <c r="P316" s="55"/>
      <c r="Q316" s="55"/>
      <c r="R316" s="55"/>
    </row>
    <row r="317" spans="10:18">
      <c r="J317" s="60"/>
      <c r="K317" s="59"/>
      <c r="L317" s="59"/>
      <c r="M317" s="60"/>
      <c r="N317" s="59"/>
      <c r="O317" s="59"/>
      <c r="P317" s="55"/>
      <c r="Q317" s="55"/>
      <c r="R317" s="55"/>
    </row>
    <row r="318" spans="10:18">
      <c r="J318" s="60"/>
      <c r="K318" s="59"/>
      <c r="L318" s="59"/>
      <c r="M318" s="60"/>
      <c r="N318" s="59"/>
      <c r="O318" s="59"/>
      <c r="P318" s="55"/>
      <c r="Q318" s="55"/>
      <c r="R318" s="55"/>
    </row>
    <row r="319" spans="10:18">
      <c r="J319" s="60"/>
      <c r="K319" s="59"/>
      <c r="L319" s="59"/>
      <c r="M319" s="60"/>
      <c r="N319" s="59"/>
      <c r="O319" s="59"/>
      <c r="P319" s="55"/>
      <c r="Q319" s="55"/>
      <c r="R319" s="55"/>
    </row>
    <row r="320" spans="10:18">
      <c r="J320" s="60"/>
      <c r="K320" s="59"/>
      <c r="L320" s="59"/>
      <c r="M320" s="60"/>
      <c r="N320" s="59"/>
      <c r="O320" s="59"/>
      <c r="P320" s="55"/>
      <c r="Q320" s="55"/>
      <c r="R320" s="55"/>
    </row>
    <row r="321" spans="10:18">
      <c r="J321" s="60"/>
      <c r="K321" s="59"/>
      <c r="L321" s="59"/>
      <c r="M321" s="60"/>
      <c r="N321" s="59"/>
      <c r="O321" s="59"/>
      <c r="P321" s="55"/>
      <c r="Q321" s="55"/>
      <c r="R321" s="55"/>
    </row>
    <row r="322" spans="10:18">
      <c r="J322" s="60"/>
      <c r="K322" s="59"/>
      <c r="L322" s="59"/>
      <c r="M322" s="60"/>
      <c r="N322" s="59"/>
      <c r="O322" s="59"/>
      <c r="P322" s="55"/>
      <c r="Q322" s="55"/>
      <c r="R322" s="55"/>
    </row>
    <row r="323" spans="10:18">
      <c r="J323" s="60"/>
      <c r="K323" s="59"/>
      <c r="L323" s="59"/>
      <c r="M323" s="60"/>
      <c r="N323" s="59"/>
      <c r="O323" s="59"/>
      <c r="P323" s="55"/>
      <c r="Q323" s="55"/>
      <c r="R323" s="55"/>
    </row>
    <row r="324" spans="10:18">
      <c r="J324" s="60"/>
      <c r="K324" s="59"/>
      <c r="L324" s="59"/>
      <c r="M324" s="60"/>
      <c r="N324" s="59"/>
      <c r="O324" s="59"/>
      <c r="P324" s="55"/>
      <c r="Q324" s="55"/>
      <c r="R324" s="55"/>
    </row>
    <row r="325" spans="10:18">
      <c r="J325" s="60"/>
      <c r="K325" s="59"/>
      <c r="L325" s="59"/>
      <c r="M325" s="60"/>
      <c r="N325" s="59"/>
      <c r="O325" s="59"/>
      <c r="P325" s="55"/>
      <c r="Q325" s="55"/>
      <c r="R325" s="55"/>
    </row>
    <row r="326" spans="10:18">
      <c r="J326" s="60"/>
      <c r="K326" s="59"/>
      <c r="L326" s="59"/>
      <c r="M326" s="60"/>
      <c r="N326" s="59"/>
      <c r="O326" s="59"/>
      <c r="P326" s="55"/>
      <c r="Q326" s="55"/>
      <c r="R326" s="55"/>
    </row>
    <row r="327" spans="10:18">
      <c r="J327" s="60"/>
      <c r="K327" s="59"/>
      <c r="L327" s="59"/>
      <c r="M327" s="60"/>
      <c r="N327" s="59"/>
      <c r="O327" s="59"/>
      <c r="P327" s="55"/>
      <c r="Q327" s="55"/>
      <c r="R327" s="55"/>
    </row>
    <row r="328" spans="10:18">
      <c r="J328" s="60"/>
      <c r="K328" s="59"/>
      <c r="L328" s="59"/>
      <c r="M328" s="60"/>
      <c r="N328" s="59"/>
      <c r="O328" s="59"/>
      <c r="P328" s="55"/>
      <c r="Q328" s="55"/>
      <c r="R328" s="55"/>
    </row>
    <row r="329" spans="10:18">
      <c r="J329" s="60"/>
      <c r="K329" s="59"/>
      <c r="L329" s="59"/>
      <c r="M329" s="60"/>
      <c r="N329" s="59"/>
      <c r="O329" s="59"/>
      <c r="P329" s="55"/>
      <c r="Q329" s="55"/>
      <c r="R329" s="55"/>
    </row>
    <row r="330" spans="10:18">
      <c r="J330" s="60"/>
      <c r="K330" s="59"/>
      <c r="L330" s="59"/>
      <c r="M330" s="60"/>
      <c r="N330" s="59"/>
      <c r="O330" s="59"/>
      <c r="P330" s="55"/>
      <c r="Q330" s="55"/>
      <c r="R330" s="55"/>
    </row>
    <row r="331" spans="10:18">
      <c r="J331" s="60"/>
      <c r="K331" s="59"/>
      <c r="L331" s="59"/>
      <c r="M331" s="60"/>
      <c r="N331" s="59"/>
      <c r="O331" s="59"/>
      <c r="P331" s="55"/>
      <c r="Q331" s="55"/>
      <c r="R331" s="55"/>
    </row>
    <row r="332" spans="10:18">
      <c r="J332" s="60"/>
      <c r="K332" s="59"/>
      <c r="L332" s="59"/>
      <c r="M332" s="60"/>
      <c r="N332" s="59"/>
      <c r="O332" s="59"/>
      <c r="P332" s="55"/>
      <c r="Q332" s="55"/>
      <c r="R332" s="55"/>
    </row>
    <row r="333" spans="10:18">
      <c r="J333" s="60"/>
      <c r="K333" s="59"/>
      <c r="L333" s="59"/>
      <c r="M333" s="60"/>
      <c r="N333" s="59"/>
      <c r="O333" s="59"/>
      <c r="P333" s="55"/>
      <c r="Q333" s="55"/>
      <c r="R333" s="55"/>
    </row>
    <row r="334" spans="10:18">
      <c r="J334" s="60"/>
      <c r="K334" s="59"/>
      <c r="L334" s="59"/>
      <c r="M334" s="60"/>
      <c r="N334" s="59"/>
      <c r="O334" s="59"/>
      <c r="P334" s="55"/>
      <c r="Q334" s="55"/>
      <c r="R334" s="55"/>
    </row>
    <row r="335" spans="10:18">
      <c r="J335" s="60"/>
      <c r="K335" s="59"/>
      <c r="L335" s="59"/>
      <c r="M335" s="60"/>
      <c r="N335" s="59"/>
      <c r="O335" s="59"/>
      <c r="P335" s="55"/>
      <c r="Q335" s="55"/>
      <c r="R335" s="55"/>
    </row>
    <row r="336" spans="10:18">
      <c r="J336" s="60"/>
      <c r="K336" s="59"/>
      <c r="L336" s="59"/>
      <c r="M336" s="60"/>
      <c r="N336" s="59"/>
      <c r="O336" s="59"/>
      <c r="P336" s="55"/>
      <c r="Q336" s="55"/>
      <c r="R336" s="55"/>
    </row>
    <row r="337" spans="10:18">
      <c r="J337" s="60"/>
      <c r="K337" s="59"/>
      <c r="L337" s="59"/>
      <c r="M337" s="60"/>
      <c r="N337" s="59"/>
      <c r="O337" s="59"/>
      <c r="P337" s="55"/>
      <c r="Q337" s="55"/>
      <c r="R337" s="55"/>
    </row>
    <row r="338" spans="10:18">
      <c r="J338" s="60"/>
      <c r="K338" s="59"/>
      <c r="L338" s="59"/>
      <c r="M338" s="60"/>
      <c r="N338" s="59"/>
      <c r="O338" s="59"/>
      <c r="P338" s="55"/>
      <c r="Q338" s="55"/>
      <c r="R338" s="55"/>
    </row>
    <row r="339" spans="10:18">
      <c r="J339" s="60"/>
      <c r="K339" s="59"/>
      <c r="L339" s="59"/>
      <c r="M339" s="60"/>
      <c r="N339" s="59"/>
      <c r="O339" s="59"/>
      <c r="P339" s="55"/>
      <c r="Q339" s="55"/>
      <c r="R339" s="55"/>
    </row>
    <row r="340" spans="10:18">
      <c r="J340" s="60"/>
      <c r="K340" s="59"/>
      <c r="L340" s="59"/>
      <c r="M340" s="60"/>
      <c r="N340" s="59"/>
      <c r="O340" s="59"/>
      <c r="P340" s="55"/>
      <c r="Q340" s="55"/>
      <c r="R340" s="55"/>
    </row>
    <row r="341" spans="10:18">
      <c r="J341" s="60"/>
      <c r="K341" s="59"/>
      <c r="L341" s="59"/>
      <c r="M341" s="60"/>
      <c r="N341" s="59"/>
      <c r="O341" s="59"/>
      <c r="P341" s="55"/>
      <c r="Q341" s="55"/>
      <c r="R341" s="55"/>
    </row>
    <row r="342" spans="10:18">
      <c r="J342" s="60"/>
      <c r="K342" s="59"/>
      <c r="L342" s="59"/>
      <c r="M342" s="60"/>
      <c r="N342" s="59"/>
      <c r="O342" s="59"/>
      <c r="P342" s="55"/>
      <c r="Q342" s="55"/>
      <c r="R342" s="55"/>
    </row>
    <row r="343" spans="10:18">
      <c r="J343" s="60"/>
      <c r="K343" s="59"/>
      <c r="L343" s="59"/>
      <c r="M343" s="60"/>
      <c r="N343" s="59"/>
      <c r="O343" s="59"/>
      <c r="P343" s="55"/>
      <c r="Q343" s="55"/>
      <c r="R343" s="55"/>
    </row>
    <row r="344" spans="10:18">
      <c r="J344" s="60"/>
      <c r="K344" s="59"/>
      <c r="L344" s="59"/>
      <c r="M344" s="60"/>
      <c r="N344" s="59"/>
      <c r="O344" s="59"/>
      <c r="P344" s="55"/>
      <c r="Q344" s="55"/>
      <c r="R344" s="55"/>
    </row>
    <row r="345" spans="10:18">
      <c r="J345" s="60"/>
      <c r="K345" s="59"/>
      <c r="L345" s="59"/>
      <c r="M345" s="60"/>
      <c r="N345" s="59"/>
      <c r="O345" s="59"/>
      <c r="P345" s="55"/>
      <c r="Q345" s="55"/>
      <c r="R345" s="55"/>
    </row>
    <row r="346" spans="10:18">
      <c r="J346" s="60"/>
      <c r="K346" s="59"/>
      <c r="L346" s="59"/>
      <c r="M346" s="60"/>
      <c r="N346" s="59"/>
      <c r="O346" s="59"/>
      <c r="P346" s="55"/>
      <c r="Q346" s="55"/>
      <c r="R346" s="55"/>
    </row>
    <row r="347" spans="10:18">
      <c r="J347" s="60"/>
      <c r="K347" s="59"/>
      <c r="L347" s="59"/>
      <c r="M347" s="60"/>
      <c r="N347" s="59"/>
      <c r="O347" s="59"/>
      <c r="P347" s="55"/>
      <c r="Q347" s="55"/>
      <c r="R347" s="55"/>
    </row>
    <row r="348" spans="10:18">
      <c r="J348" s="60"/>
      <c r="K348" s="59"/>
      <c r="L348" s="59"/>
      <c r="M348" s="60"/>
      <c r="N348" s="59"/>
      <c r="O348" s="59"/>
      <c r="P348" s="55"/>
      <c r="Q348" s="55"/>
      <c r="R348" s="55"/>
    </row>
    <row r="349" spans="10:18">
      <c r="J349" s="60"/>
      <c r="K349" s="59"/>
      <c r="L349" s="59"/>
      <c r="M349" s="60"/>
      <c r="N349" s="59"/>
      <c r="O349" s="59"/>
      <c r="P349" s="55"/>
      <c r="Q349" s="55"/>
      <c r="R349" s="55"/>
    </row>
    <row r="350" spans="10:18">
      <c r="J350" s="60"/>
      <c r="K350" s="59"/>
      <c r="L350" s="59"/>
      <c r="M350" s="60"/>
      <c r="N350" s="59"/>
      <c r="O350" s="59"/>
      <c r="P350" s="55"/>
      <c r="Q350" s="55"/>
      <c r="R350" s="55"/>
    </row>
    <row r="351" spans="10:18">
      <c r="J351" s="60"/>
      <c r="K351" s="59"/>
      <c r="L351" s="59"/>
      <c r="M351" s="60"/>
      <c r="N351" s="59"/>
      <c r="O351" s="59"/>
      <c r="P351" s="55"/>
      <c r="Q351" s="55"/>
      <c r="R351" s="55"/>
    </row>
    <row r="352" spans="10:18">
      <c r="J352" s="60"/>
      <c r="K352" s="59"/>
      <c r="L352" s="59"/>
      <c r="M352" s="60"/>
      <c r="N352" s="59"/>
      <c r="O352" s="59"/>
      <c r="P352" s="55"/>
      <c r="Q352" s="55"/>
      <c r="R352" s="55"/>
    </row>
    <row r="353" spans="10:18">
      <c r="J353" s="60"/>
      <c r="K353" s="59"/>
      <c r="L353" s="59"/>
      <c r="M353" s="60"/>
      <c r="N353" s="59"/>
      <c r="O353" s="59"/>
      <c r="P353" s="55"/>
      <c r="Q353" s="55"/>
      <c r="R353" s="55"/>
    </row>
    <row r="354" spans="10:18">
      <c r="J354" s="60"/>
      <c r="K354" s="59"/>
      <c r="L354" s="59"/>
      <c r="M354" s="60"/>
      <c r="N354" s="59"/>
      <c r="O354" s="59"/>
      <c r="P354" s="55"/>
      <c r="Q354" s="55"/>
      <c r="R354" s="55"/>
    </row>
    <row r="355" spans="10:18">
      <c r="J355" s="60"/>
      <c r="K355" s="59"/>
      <c r="L355" s="59"/>
      <c r="M355" s="60"/>
      <c r="N355" s="59"/>
      <c r="O355" s="59"/>
      <c r="P355" s="55"/>
      <c r="Q355" s="55"/>
      <c r="R355" s="55"/>
    </row>
    <row r="356" spans="10:18">
      <c r="J356" s="60"/>
      <c r="K356" s="59"/>
      <c r="L356" s="59"/>
      <c r="M356" s="60"/>
      <c r="N356" s="59"/>
      <c r="O356" s="59"/>
      <c r="P356" s="55"/>
      <c r="Q356" s="55"/>
      <c r="R356" s="55"/>
    </row>
    <row r="357" spans="10:18">
      <c r="J357" s="60"/>
      <c r="K357" s="59"/>
      <c r="L357" s="59"/>
      <c r="M357" s="60"/>
      <c r="N357" s="59"/>
      <c r="O357" s="59"/>
      <c r="P357" s="55"/>
      <c r="Q357" s="55"/>
      <c r="R357" s="55"/>
    </row>
    <row r="358" spans="10:18">
      <c r="J358" s="60"/>
      <c r="K358" s="59"/>
      <c r="L358" s="59"/>
      <c r="M358" s="60"/>
      <c r="N358" s="59"/>
      <c r="O358" s="59"/>
      <c r="P358" s="55"/>
      <c r="Q358" s="55"/>
      <c r="R358" s="55"/>
    </row>
    <row r="359" spans="10:18">
      <c r="J359" s="60"/>
      <c r="K359" s="59"/>
      <c r="L359" s="59"/>
      <c r="M359" s="60"/>
      <c r="N359" s="59"/>
      <c r="O359" s="59"/>
      <c r="P359" s="55"/>
      <c r="Q359" s="55"/>
      <c r="R359" s="55"/>
    </row>
    <row r="360" spans="10:18">
      <c r="J360" s="60"/>
      <c r="K360" s="59"/>
      <c r="L360" s="59"/>
      <c r="M360" s="60"/>
      <c r="N360" s="59"/>
      <c r="O360" s="59"/>
      <c r="P360" s="55"/>
      <c r="Q360" s="55"/>
      <c r="R360" s="55"/>
    </row>
    <row r="361" spans="10:18">
      <c r="J361" s="60"/>
      <c r="K361" s="59"/>
      <c r="L361" s="59"/>
      <c r="M361" s="60"/>
      <c r="N361" s="59"/>
      <c r="O361" s="59"/>
      <c r="P361" s="55"/>
      <c r="Q361" s="55"/>
      <c r="R361" s="55"/>
    </row>
    <row r="362" spans="10:18">
      <c r="J362" s="60"/>
      <c r="K362" s="59"/>
      <c r="L362" s="59"/>
      <c r="M362" s="60"/>
      <c r="N362" s="59"/>
      <c r="O362" s="59"/>
      <c r="P362" s="55"/>
      <c r="Q362" s="55"/>
      <c r="R362" s="55"/>
    </row>
    <row r="363" spans="10:18">
      <c r="J363" s="60"/>
      <c r="K363" s="59"/>
      <c r="L363" s="59"/>
      <c r="M363" s="60"/>
      <c r="N363" s="59"/>
      <c r="O363" s="59"/>
      <c r="P363" s="55"/>
      <c r="Q363" s="55"/>
      <c r="R363" s="55"/>
    </row>
    <row r="364" spans="10:18">
      <c r="J364" s="60"/>
      <c r="K364" s="59"/>
      <c r="L364" s="59"/>
      <c r="M364" s="60"/>
      <c r="N364" s="59"/>
      <c r="O364" s="59"/>
      <c r="P364" s="55"/>
      <c r="Q364" s="55"/>
      <c r="R364" s="55"/>
    </row>
    <row r="365" spans="10:18">
      <c r="J365" s="60"/>
      <c r="K365" s="59"/>
      <c r="L365" s="59"/>
      <c r="M365" s="60"/>
      <c r="N365" s="59"/>
      <c r="O365" s="59"/>
      <c r="P365" s="55"/>
      <c r="Q365" s="55"/>
      <c r="R365" s="55"/>
    </row>
    <row r="366" spans="10:18">
      <c r="J366" s="60"/>
      <c r="K366" s="59"/>
      <c r="L366" s="59"/>
      <c r="M366" s="60"/>
      <c r="N366" s="59"/>
      <c r="O366" s="59"/>
      <c r="P366" s="55"/>
      <c r="Q366" s="55"/>
      <c r="R366" s="55"/>
    </row>
    <row r="367" spans="10:18">
      <c r="J367" s="60"/>
      <c r="K367" s="59"/>
      <c r="L367" s="59"/>
      <c r="M367" s="60"/>
      <c r="N367" s="59"/>
      <c r="O367" s="59"/>
      <c r="P367" s="55"/>
      <c r="Q367" s="55"/>
      <c r="R367" s="55"/>
    </row>
    <row r="368" spans="10:18">
      <c r="J368" s="60"/>
      <c r="K368" s="59"/>
      <c r="L368" s="59"/>
      <c r="M368" s="60"/>
      <c r="N368" s="59"/>
      <c r="O368" s="59"/>
      <c r="P368" s="55"/>
      <c r="Q368" s="55"/>
      <c r="R368" s="55"/>
    </row>
    <row r="369" spans="10:18">
      <c r="J369" s="60"/>
      <c r="K369" s="59"/>
      <c r="L369" s="59"/>
      <c r="M369" s="60"/>
      <c r="N369" s="59"/>
      <c r="O369" s="59"/>
      <c r="P369" s="55"/>
      <c r="Q369" s="55"/>
      <c r="R369" s="55"/>
    </row>
    <row r="370" spans="10:18">
      <c r="J370" s="60"/>
      <c r="K370" s="59"/>
      <c r="L370" s="59"/>
      <c r="M370" s="60"/>
      <c r="N370" s="59"/>
      <c r="O370" s="59"/>
      <c r="P370" s="55"/>
      <c r="Q370" s="55"/>
      <c r="R370" s="55"/>
    </row>
    <row r="371" spans="10:18">
      <c r="J371" s="60"/>
      <c r="K371" s="59"/>
      <c r="L371" s="59"/>
      <c r="M371" s="60"/>
      <c r="N371" s="59"/>
      <c r="O371" s="59"/>
      <c r="P371" s="55"/>
      <c r="Q371" s="55"/>
      <c r="R371" s="55"/>
    </row>
    <row r="372" spans="10:18">
      <c r="J372" s="60"/>
      <c r="K372" s="59"/>
      <c r="L372" s="59"/>
      <c r="M372" s="60"/>
      <c r="N372" s="59"/>
      <c r="O372" s="59"/>
      <c r="P372" s="55"/>
      <c r="Q372" s="55"/>
      <c r="R372" s="55"/>
    </row>
    <row r="373" spans="10:18">
      <c r="J373" s="60"/>
      <c r="K373" s="59"/>
      <c r="L373" s="59"/>
      <c r="M373" s="60"/>
      <c r="N373" s="59"/>
      <c r="O373" s="59"/>
      <c r="P373" s="55"/>
      <c r="Q373" s="55"/>
      <c r="R373" s="55"/>
    </row>
    <row r="374" spans="10:18">
      <c r="J374" s="60"/>
      <c r="K374" s="59"/>
      <c r="L374" s="59"/>
      <c r="M374" s="60"/>
      <c r="N374" s="59"/>
      <c r="O374" s="59"/>
      <c r="P374" s="55"/>
      <c r="Q374" s="55"/>
      <c r="R374" s="55"/>
    </row>
    <row r="375" spans="10:18">
      <c r="J375" s="60"/>
      <c r="K375" s="59"/>
      <c r="L375" s="59"/>
      <c r="M375" s="60"/>
      <c r="N375" s="59"/>
      <c r="O375" s="59"/>
      <c r="P375" s="55"/>
      <c r="Q375" s="55"/>
      <c r="R375" s="55"/>
    </row>
    <row r="376" spans="10:18">
      <c r="J376" s="60"/>
      <c r="K376" s="59"/>
      <c r="L376" s="59"/>
      <c r="M376" s="60"/>
      <c r="N376" s="59"/>
      <c r="O376" s="59"/>
      <c r="P376" s="55"/>
      <c r="Q376" s="55"/>
      <c r="R376" s="55"/>
    </row>
    <row r="377" spans="10:18">
      <c r="J377" s="60"/>
      <c r="K377" s="59"/>
      <c r="L377" s="59"/>
      <c r="M377" s="60"/>
      <c r="N377" s="59"/>
      <c r="O377" s="59"/>
      <c r="P377" s="55"/>
      <c r="Q377" s="55"/>
      <c r="R377" s="55"/>
    </row>
    <row r="378" spans="10:18">
      <c r="J378" s="60"/>
      <c r="K378" s="59"/>
      <c r="L378" s="59"/>
      <c r="M378" s="60"/>
      <c r="N378" s="59"/>
      <c r="O378" s="59"/>
      <c r="P378" s="55"/>
      <c r="Q378" s="55"/>
      <c r="R378" s="55"/>
    </row>
    <row r="379" spans="10:18">
      <c r="J379" s="60"/>
      <c r="K379" s="59"/>
      <c r="L379" s="59"/>
      <c r="M379" s="60"/>
      <c r="N379" s="59"/>
      <c r="O379" s="59"/>
      <c r="P379" s="55"/>
      <c r="Q379" s="55"/>
      <c r="R379" s="55"/>
    </row>
    <row r="380" spans="10:18">
      <c r="J380" s="60"/>
      <c r="K380" s="59"/>
      <c r="L380" s="59"/>
      <c r="M380" s="60"/>
      <c r="N380" s="59"/>
      <c r="O380" s="59"/>
      <c r="P380" s="55"/>
      <c r="Q380" s="55"/>
      <c r="R380" s="55"/>
    </row>
    <row r="381" spans="10:18">
      <c r="J381" s="60"/>
      <c r="K381" s="59"/>
      <c r="L381" s="59"/>
      <c r="M381" s="60"/>
      <c r="N381" s="59"/>
      <c r="O381" s="59"/>
      <c r="P381" s="55"/>
      <c r="Q381" s="55"/>
      <c r="R381" s="55"/>
    </row>
    <row r="382" spans="10:18">
      <c r="J382" s="60"/>
      <c r="K382" s="59"/>
      <c r="L382" s="59"/>
      <c r="M382" s="60"/>
      <c r="N382" s="59"/>
      <c r="O382" s="59"/>
      <c r="P382" s="55"/>
      <c r="Q382" s="55"/>
      <c r="R382" s="55"/>
    </row>
    <row r="383" spans="10:18">
      <c r="J383" s="60"/>
      <c r="K383" s="59"/>
      <c r="L383" s="59"/>
      <c r="M383" s="60"/>
      <c r="N383" s="59"/>
      <c r="O383" s="59"/>
      <c r="P383" s="55"/>
      <c r="Q383" s="55"/>
      <c r="R383" s="55"/>
    </row>
    <row r="384" spans="10:18">
      <c r="J384" s="60"/>
      <c r="K384" s="59"/>
      <c r="L384" s="59"/>
      <c r="M384" s="60"/>
      <c r="N384" s="59"/>
      <c r="O384" s="59"/>
      <c r="P384" s="55"/>
      <c r="Q384" s="55"/>
      <c r="R384" s="55"/>
    </row>
    <row r="385" spans="10:18">
      <c r="J385" s="60"/>
      <c r="K385" s="59"/>
      <c r="L385" s="59"/>
      <c r="M385" s="60"/>
      <c r="N385" s="59"/>
      <c r="O385" s="59"/>
      <c r="P385" s="55"/>
      <c r="Q385" s="55"/>
      <c r="R385" s="55"/>
    </row>
    <row r="386" spans="10:18">
      <c r="J386" s="60"/>
      <c r="K386" s="59"/>
      <c r="L386" s="59"/>
      <c r="M386" s="60"/>
      <c r="N386" s="59"/>
      <c r="O386" s="59"/>
      <c r="P386" s="55"/>
      <c r="Q386" s="55"/>
      <c r="R386" s="55"/>
    </row>
    <row r="387" spans="10:18">
      <c r="J387" s="60"/>
      <c r="K387" s="59"/>
      <c r="L387" s="59"/>
      <c r="M387" s="60"/>
      <c r="N387" s="59"/>
      <c r="O387" s="59"/>
      <c r="P387" s="55"/>
      <c r="Q387" s="55"/>
      <c r="R387" s="55"/>
    </row>
    <row r="388" spans="10:18">
      <c r="J388" s="60"/>
      <c r="K388" s="59"/>
      <c r="L388" s="59"/>
      <c r="M388" s="60"/>
      <c r="N388" s="59"/>
      <c r="O388" s="59"/>
      <c r="P388" s="55"/>
      <c r="Q388" s="55"/>
      <c r="R388" s="55"/>
    </row>
    <row r="389" spans="10:18">
      <c r="J389" s="60"/>
      <c r="K389" s="59"/>
      <c r="L389" s="59"/>
      <c r="M389" s="60"/>
      <c r="N389" s="59"/>
      <c r="O389" s="59"/>
      <c r="P389" s="55"/>
      <c r="Q389" s="55"/>
      <c r="R389" s="55"/>
    </row>
    <row r="390" spans="10:18">
      <c r="J390" s="60"/>
      <c r="K390" s="59"/>
      <c r="L390" s="59"/>
      <c r="M390" s="60"/>
      <c r="N390" s="59"/>
      <c r="O390" s="59"/>
      <c r="P390" s="55"/>
      <c r="Q390" s="55"/>
      <c r="R390" s="55"/>
    </row>
    <row r="391" spans="10:18">
      <c r="J391" s="60"/>
      <c r="K391" s="59"/>
      <c r="L391" s="59"/>
      <c r="M391" s="60"/>
      <c r="N391" s="59"/>
      <c r="O391" s="59"/>
      <c r="P391" s="55"/>
      <c r="Q391" s="55"/>
      <c r="R391" s="55"/>
    </row>
    <row r="392" spans="10:18">
      <c r="J392" s="60"/>
      <c r="K392" s="59"/>
      <c r="L392" s="59"/>
      <c r="M392" s="60"/>
      <c r="N392" s="59"/>
      <c r="O392" s="59"/>
      <c r="P392" s="55"/>
      <c r="Q392" s="55"/>
      <c r="R392" s="55"/>
    </row>
    <row r="393" spans="10:18">
      <c r="J393" s="60"/>
      <c r="K393" s="59"/>
      <c r="L393" s="59"/>
      <c r="M393" s="60"/>
      <c r="N393" s="59"/>
      <c r="O393" s="59"/>
      <c r="P393" s="55"/>
      <c r="Q393" s="55"/>
      <c r="R393" s="55"/>
    </row>
    <row r="394" spans="10:18">
      <c r="J394" s="60"/>
      <c r="K394" s="59"/>
      <c r="L394" s="59"/>
      <c r="M394" s="60"/>
      <c r="N394" s="59"/>
      <c r="O394" s="59"/>
      <c r="P394" s="55"/>
      <c r="Q394" s="55"/>
      <c r="R394" s="55"/>
    </row>
    <row r="395" spans="10:18">
      <c r="J395" s="60"/>
      <c r="K395" s="59"/>
      <c r="L395" s="59"/>
      <c r="M395" s="60"/>
      <c r="N395" s="59"/>
      <c r="O395" s="59"/>
      <c r="P395" s="55"/>
      <c r="Q395" s="55"/>
      <c r="R395" s="55"/>
    </row>
    <row r="396" spans="10:18">
      <c r="J396" s="60"/>
      <c r="K396" s="59"/>
      <c r="L396" s="59"/>
      <c r="M396" s="60"/>
      <c r="N396" s="59"/>
      <c r="O396" s="59"/>
      <c r="P396" s="55"/>
      <c r="Q396" s="55"/>
      <c r="R396" s="55"/>
    </row>
    <row r="397" spans="10:18">
      <c r="J397" s="60"/>
      <c r="K397" s="59"/>
      <c r="L397" s="59"/>
      <c r="M397" s="60"/>
      <c r="N397" s="59"/>
      <c r="O397" s="59"/>
      <c r="P397" s="55"/>
      <c r="Q397" s="55"/>
      <c r="R397" s="55"/>
    </row>
    <row r="398" spans="10:18">
      <c r="J398" s="60"/>
      <c r="K398" s="59"/>
      <c r="L398" s="59"/>
      <c r="M398" s="60"/>
      <c r="N398" s="59"/>
      <c r="O398" s="59"/>
      <c r="P398" s="55"/>
      <c r="Q398" s="55"/>
      <c r="R398" s="55"/>
    </row>
    <row r="399" spans="10:18">
      <c r="J399" s="60"/>
      <c r="K399" s="59"/>
      <c r="L399" s="59"/>
      <c r="M399" s="60"/>
      <c r="N399" s="59"/>
      <c r="O399" s="59"/>
      <c r="P399" s="55"/>
      <c r="Q399" s="55"/>
      <c r="R399" s="55"/>
    </row>
    <row r="400" spans="10:18">
      <c r="J400" s="60"/>
      <c r="K400" s="59"/>
      <c r="L400" s="59"/>
      <c r="M400" s="60"/>
      <c r="N400" s="59"/>
      <c r="O400" s="59"/>
      <c r="P400" s="55"/>
      <c r="Q400" s="55"/>
      <c r="R400" s="55"/>
    </row>
    <row r="401" spans="10:18">
      <c r="J401" s="60"/>
      <c r="K401" s="59"/>
      <c r="L401" s="59"/>
      <c r="M401" s="60"/>
      <c r="N401" s="59"/>
      <c r="O401" s="59"/>
      <c r="P401" s="55"/>
      <c r="Q401" s="55"/>
      <c r="R401" s="55"/>
    </row>
    <row r="402" spans="10:18">
      <c r="J402" s="60"/>
      <c r="K402" s="59"/>
      <c r="L402" s="59"/>
      <c r="M402" s="60"/>
      <c r="N402" s="59"/>
      <c r="O402" s="59"/>
      <c r="P402" s="55"/>
      <c r="Q402" s="55"/>
      <c r="R402" s="55"/>
    </row>
    <row r="403" spans="10:18">
      <c r="J403" s="60"/>
      <c r="K403" s="59"/>
      <c r="L403" s="59"/>
      <c r="M403" s="60"/>
      <c r="N403" s="59"/>
      <c r="O403" s="59"/>
      <c r="P403" s="55"/>
      <c r="Q403" s="55"/>
      <c r="R403" s="55"/>
    </row>
    <row r="404" spans="10:18">
      <c r="J404" s="60"/>
      <c r="K404" s="59"/>
      <c r="L404" s="59"/>
      <c r="M404" s="60"/>
      <c r="N404" s="59"/>
      <c r="O404" s="59"/>
      <c r="P404" s="55"/>
      <c r="Q404" s="55"/>
      <c r="R404" s="55"/>
    </row>
    <row r="405" spans="10:18">
      <c r="J405" s="60"/>
      <c r="K405" s="59"/>
      <c r="L405" s="59"/>
      <c r="M405" s="60"/>
      <c r="N405" s="59"/>
      <c r="O405" s="59"/>
      <c r="P405" s="55"/>
      <c r="Q405" s="55"/>
      <c r="R405" s="55"/>
    </row>
    <row r="406" spans="10:18">
      <c r="J406" s="60"/>
      <c r="K406" s="59"/>
      <c r="L406" s="59"/>
      <c r="M406" s="60"/>
      <c r="N406" s="59"/>
      <c r="O406" s="59"/>
      <c r="P406" s="55"/>
      <c r="Q406" s="55"/>
      <c r="R406" s="55"/>
    </row>
    <row r="407" spans="10:18">
      <c r="J407" s="60"/>
      <c r="K407" s="59"/>
      <c r="L407" s="59"/>
      <c r="M407" s="60"/>
      <c r="N407" s="59"/>
      <c r="O407" s="59"/>
      <c r="P407" s="55"/>
      <c r="Q407" s="55"/>
      <c r="R407" s="55"/>
    </row>
    <row r="408" spans="10:18">
      <c r="J408" s="60"/>
      <c r="K408" s="59"/>
      <c r="L408" s="59"/>
      <c r="M408" s="60"/>
      <c r="N408" s="59"/>
      <c r="O408" s="59"/>
      <c r="P408" s="55"/>
      <c r="Q408" s="55"/>
      <c r="R408" s="55"/>
    </row>
    <row r="409" spans="10:18">
      <c r="J409" s="60"/>
      <c r="K409" s="59"/>
      <c r="L409" s="59"/>
      <c r="M409" s="60"/>
      <c r="N409" s="59"/>
      <c r="O409" s="59"/>
      <c r="P409" s="55"/>
      <c r="Q409" s="55"/>
      <c r="R409" s="55"/>
    </row>
    <row r="410" spans="10:18">
      <c r="J410" s="60"/>
      <c r="K410" s="59"/>
      <c r="L410" s="59"/>
      <c r="M410" s="60"/>
      <c r="N410" s="59"/>
      <c r="O410" s="59"/>
      <c r="P410" s="55"/>
      <c r="Q410" s="55"/>
      <c r="R410" s="55"/>
    </row>
    <row r="411" spans="10:18">
      <c r="J411" s="60"/>
      <c r="K411" s="59"/>
      <c r="L411" s="59"/>
      <c r="M411" s="60"/>
      <c r="N411" s="59"/>
      <c r="O411" s="59"/>
      <c r="P411" s="55"/>
      <c r="Q411" s="55"/>
      <c r="R411" s="55"/>
    </row>
    <row r="412" spans="10:18">
      <c r="J412" s="60"/>
      <c r="K412" s="59"/>
      <c r="L412" s="59"/>
      <c r="M412" s="60"/>
      <c r="N412" s="59"/>
      <c r="O412" s="59"/>
      <c r="P412" s="55"/>
      <c r="Q412" s="55"/>
      <c r="R412" s="55"/>
    </row>
    <row r="413" spans="10:18">
      <c r="J413" s="60"/>
      <c r="K413" s="59"/>
      <c r="L413" s="59"/>
      <c r="M413" s="60"/>
      <c r="N413" s="59"/>
      <c r="O413" s="59"/>
      <c r="P413" s="55"/>
      <c r="Q413" s="55"/>
      <c r="R413" s="55"/>
    </row>
    <row r="414" spans="10:18">
      <c r="J414" s="60"/>
      <c r="K414" s="59"/>
      <c r="L414" s="59"/>
      <c r="M414" s="60"/>
      <c r="N414" s="59"/>
      <c r="O414" s="59"/>
      <c r="P414" s="55"/>
      <c r="Q414" s="55"/>
      <c r="R414" s="55"/>
    </row>
    <row r="415" spans="10:18">
      <c r="J415" s="60"/>
      <c r="K415" s="59"/>
      <c r="L415" s="59"/>
      <c r="M415" s="60"/>
      <c r="N415" s="59"/>
      <c r="O415" s="59"/>
      <c r="P415" s="55"/>
      <c r="Q415" s="55"/>
      <c r="R415" s="55"/>
    </row>
    <row r="416" spans="10:18">
      <c r="J416" s="60"/>
      <c r="K416" s="59"/>
      <c r="L416" s="59"/>
      <c r="M416" s="60"/>
      <c r="N416" s="59"/>
      <c r="O416" s="59"/>
      <c r="P416" s="55"/>
      <c r="Q416" s="55"/>
      <c r="R416" s="55"/>
    </row>
    <row r="417" spans="10:18">
      <c r="J417" s="60"/>
      <c r="K417" s="59"/>
      <c r="L417" s="59"/>
      <c r="M417" s="60"/>
      <c r="N417" s="59"/>
      <c r="O417" s="59"/>
      <c r="P417" s="55"/>
      <c r="Q417" s="55"/>
      <c r="R417" s="55"/>
    </row>
    <row r="418" spans="10:18">
      <c r="J418" s="60"/>
      <c r="K418" s="59"/>
      <c r="L418" s="59"/>
      <c r="M418" s="60"/>
      <c r="N418" s="59"/>
      <c r="O418" s="59"/>
      <c r="P418" s="55"/>
      <c r="Q418" s="55"/>
      <c r="R418" s="55"/>
    </row>
    <row r="419" spans="10:18">
      <c r="J419" s="60"/>
      <c r="K419" s="59"/>
      <c r="L419" s="59"/>
      <c r="M419" s="60"/>
      <c r="N419" s="59"/>
      <c r="O419" s="59"/>
      <c r="P419" s="55"/>
      <c r="Q419" s="55"/>
      <c r="R419" s="55"/>
    </row>
    <row r="420" spans="10:18">
      <c r="J420" s="60"/>
      <c r="K420" s="59"/>
      <c r="L420" s="59"/>
      <c r="M420" s="60"/>
      <c r="N420" s="59"/>
      <c r="O420" s="59"/>
      <c r="P420" s="55"/>
      <c r="Q420" s="55"/>
      <c r="R420" s="55"/>
    </row>
    <row r="421" spans="10:18">
      <c r="J421" s="60"/>
      <c r="K421" s="59"/>
      <c r="L421" s="59"/>
      <c r="M421" s="60"/>
      <c r="N421" s="59"/>
      <c r="O421" s="59"/>
      <c r="P421" s="55"/>
      <c r="Q421" s="55"/>
      <c r="R421" s="55"/>
    </row>
    <row r="422" spans="10:18">
      <c r="J422" s="60"/>
      <c r="K422" s="59"/>
      <c r="L422" s="59"/>
      <c r="M422" s="60"/>
      <c r="N422" s="59"/>
      <c r="O422" s="59"/>
      <c r="P422" s="55"/>
      <c r="Q422" s="55"/>
      <c r="R422" s="55"/>
    </row>
    <row r="423" spans="10:18">
      <c r="J423" s="60"/>
      <c r="K423" s="59"/>
      <c r="L423" s="59"/>
      <c r="M423" s="60"/>
      <c r="N423" s="59"/>
      <c r="O423" s="59"/>
      <c r="P423" s="55"/>
      <c r="Q423" s="55"/>
      <c r="R423" s="55"/>
    </row>
    <row r="424" spans="10:18">
      <c r="J424" s="60"/>
      <c r="K424" s="59"/>
      <c r="L424" s="59"/>
      <c r="M424" s="60"/>
      <c r="N424" s="59"/>
      <c r="O424" s="59"/>
      <c r="P424" s="55"/>
      <c r="Q424" s="55"/>
      <c r="R424" s="55"/>
    </row>
    <row r="425" spans="10:18">
      <c r="J425" s="60"/>
      <c r="K425" s="59"/>
      <c r="L425" s="59"/>
      <c r="M425" s="60"/>
      <c r="N425" s="59"/>
      <c r="O425" s="59"/>
      <c r="P425" s="55"/>
      <c r="Q425" s="55"/>
      <c r="R425" s="55"/>
    </row>
    <row r="426" spans="10:18">
      <c r="J426" s="60"/>
      <c r="K426" s="59"/>
      <c r="L426" s="59"/>
      <c r="M426" s="60"/>
      <c r="N426" s="59"/>
      <c r="O426" s="59"/>
      <c r="P426" s="55"/>
      <c r="Q426" s="55"/>
      <c r="R426" s="55"/>
    </row>
    <row r="427" spans="10:18">
      <c r="J427" s="60"/>
      <c r="K427" s="59"/>
      <c r="L427" s="59"/>
      <c r="M427" s="60"/>
      <c r="N427" s="59"/>
      <c r="O427" s="59"/>
      <c r="P427" s="55"/>
      <c r="Q427" s="55"/>
      <c r="R427" s="55"/>
    </row>
    <row r="428" spans="10:18">
      <c r="J428" s="60"/>
      <c r="K428" s="59"/>
      <c r="L428" s="59"/>
      <c r="M428" s="60"/>
      <c r="N428" s="59"/>
      <c r="O428" s="59"/>
      <c r="P428" s="55"/>
      <c r="Q428" s="55"/>
      <c r="R428" s="55"/>
    </row>
    <row r="429" spans="10:18">
      <c r="J429" s="60"/>
      <c r="K429" s="59"/>
      <c r="L429" s="59"/>
      <c r="M429" s="60"/>
      <c r="N429" s="59"/>
      <c r="O429" s="59"/>
      <c r="P429" s="55"/>
      <c r="Q429" s="55"/>
      <c r="R429" s="55"/>
    </row>
    <row r="430" spans="10:18">
      <c r="J430" s="60"/>
      <c r="K430" s="59"/>
      <c r="L430" s="59"/>
      <c r="M430" s="60"/>
      <c r="N430" s="59"/>
      <c r="O430" s="59"/>
      <c r="P430" s="55"/>
      <c r="Q430" s="55"/>
      <c r="R430" s="55"/>
    </row>
    <row r="431" spans="10:18">
      <c r="J431" s="60"/>
      <c r="K431" s="59"/>
      <c r="L431" s="59"/>
      <c r="M431" s="60"/>
      <c r="N431" s="59"/>
      <c r="O431" s="59"/>
      <c r="P431" s="55"/>
      <c r="Q431" s="55"/>
      <c r="R431" s="55"/>
    </row>
    <row r="432" spans="10:18">
      <c r="J432" s="60"/>
      <c r="K432" s="59"/>
      <c r="L432" s="59"/>
      <c r="M432" s="60"/>
      <c r="N432" s="59"/>
      <c r="O432" s="59"/>
      <c r="P432" s="55"/>
      <c r="Q432" s="55"/>
      <c r="R432" s="55"/>
    </row>
    <row r="433" spans="10:18">
      <c r="J433" s="60"/>
      <c r="K433" s="59"/>
      <c r="L433" s="59"/>
      <c r="M433" s="60"/>
      <c r="N433" s="59"/>
      <c r="O433" s="59"/>
      <c r="P433" s="55"/>
      <c r="Q433" s="55"/>
      <c r="R433" s="55"/>
    </row>
    <row r="434" spans="10:18">
      <c r="J434" s="60"/>
      <c r="K434" s="59"/>
      <c r="L434" s="59"/>
      <c r="M434" s="60"/>
      <c r="N434" s="59"/>
      <c r="O434" s="59"/>
      <c r="P434" s="55"/>
      <c r="Q434" s="55"/>
      <c r="R434" s="55"/>
    </row>
    <row r="435" spans="10:18">
      <c r="J435" s="60"/>
      <c r="K435" s="59"/>
      <c r="L435" s="59"/>
      <c r="M435" s="60"/>
      <c r="N435" s="59"/>
      <c r="O435" s="59"/>
      <c r="P435" s="55"/>
      <c r="Q435" s="55"/>
      <c r="R435" s="55"/>
    </row>
    <row r="436" spans="10:18">
      <c r="J436" s="60"/>
      <c r="K436" s="59"/>
      <c r="L436" s="59"/>
      <c r="M436" s="60"/>
      <c r="N436" s="59"/>
      <c r="O436" s="59"/>
      <c r="P436" s="55"/>
      <c r="Q436" s="55"/>
      <c r="R436" s="55"/>
    </row>
    <row r="437" spans="10:18">
      <c r="J437" s="60"/>
      <c r="K437" s="59"/>
      <c r="L437" s="59"/>
      <c r="M437" s="60"/>
      <c r="N437" s="59"/>
      <c r="O437" s="59"/>
      <c r="P437" s="55"/>
      <c r="Q437" s="55"/>
      <c r="R437" s="55"/>
    </row>
    <row r="438" spans="10:18">
      <c r="J438" s="60"/>
      <c r="K438" s="59"/>
      <c r="L438" s="59"/>
      <c r="M438" s="60"/>
      <c r="N438" s="59"/>
      <c r="O438" s="59"/>
      <c r="P438" s="55"/>
      <c r="Q438" s="55"/>
      <c r="R438" s="55"/>
    </row>
    <row r="439" spans="10:18">
      <c r="J439" s="60"/>
      <c r="K439" s="59"/>
      <c r="L439" s="59"/>
      <c r="M439" s="60"/>
      <c r="N439" s="59"/>
      <c r="O439" s="59"/>
      <c r="P439" s="55"/>
      <c r="Q439" s="55"/>
      <c r="R439" s="55"/>
    </row>
    <row r="440" spans="10:18">
      <c r="J440" s="60"/>
      <c r="K440" s="59"/>
      <c r="L440" s="59"/>
      <c r="M440" s="60"/>
      <c r="N440" s="59"/>
      <c r="O440" s="59"/>
      <c r="P440" s="55"/>
      <c r="Q440" s="55"/>
      <c r="R440" s="55"/>
    </row>
    <row r="441" spans="10:18">
      <c r="J441" s="60"/>
      <c r="K441" s="59"/>
      <c r="L441" s="59"/>
      <c r="M441" s="60"/>
      <c r="N441" s="59"/>
      <c r="O441" s="59"/>
      <c r="P441" s="55"/>
      <c r="Q441" s="55"/>
      <c r="R441" s="55"/>
    </row>
    <row r="442" spans="10:18">
      <c r="J442" s="60"/>
      <c r="K442" s="59"/>
      <c r="L442" s="59"/>
      <c r="M442" s="60"/>
      <c r="N442" s="59"/>
      <c r="O442" s="59"/>
      <c r="P442" s="55"/>
      <c r="Q442" s="55"/>
      <c r="R442" s="55"/>
    </row>
    <row r="443" spans="10:18">
      <c r="J443" s="60"/>
      <c r="K443" s="59"/>
      <c r="L443" s="59"/>
      <c r="M443" s="60"/>
      <c r="N443" s="59"/>
      <c r="O443" s="59"/>
      <c r="P443" s="55"/>
      <c r="Q443" s="55"/>
      <c r="R443" s="55"/>
    </row>
    <row r="444" spans="10:18">
      <c r="J444" s="60"/>
      <c r="K444" s="59"/>
      <c r="L444" s="59"/>
      <c r="M444" s="60"/>
      <c r="N444" s="59"/>
      <c r="O444" s="59"/>
      <c r="P444" s="55"/>
      <c r="Q444" s="55"/>
      <c r="R444" s="55"/>
    </row>
    <row r="445" spans="10:18">
      <c r="J445" s="60"/>
      <c r="K445" s="59"/>
      <c r="L445" s="59"/>
      <c r="M445" s="60"/>
      <c r="N445" s="59"/>
      <c r="O445" s="59"/>
      <c r="P445" s="55"/>
      <c r="Q445" s="55"/>
      <c r="R445" s="55"/>
    </row>
    <row r="446" spans="10:18">
      <c r="J446" s="60"/>
      <c r="K446" s="59"/>
      <c r="L446" s="59"/>
      <c r="M446" s="60"/>
      <c r="N446" s="59"/>
      <c r="O446" s="59"/>
      <c r="P446" s="55"/>
      <c r="Q446" s="55"/>
      <c r="R446" s="55"/>
    </row>
    <row r="447" spans="10:18">
      <c r="J447" s="60"/>
      <c r="K447" s="59"/>
      <c r="L447" s="59"/>
      <c r="M447" s="60"/>
      <c r="N447" s="59"/>
      <c r="O447" s="59"/>
      <c r="P447" s="55"/>
      <c r="Q447" s="55"/>
      <c r="R447" s="55"/>
    </row>
    <row r="448" spans="10:18">
      <c r="J448" s="60"/>
      <c r="K448" s="59"/>
      <c r="L448" s="59"/>
      <c r="M448" s="60"/>
      <c r="N448" s="59"/>
      <c r="O448" s="59"/>
      <c r="P448" s="55"/>
      <c r="Q448" s="55"/>
      <c r="R448" s="55"/>
    </row>
    <row r="449" spans="10:18">
      <c r="J449" s="60"/>
      <c r="K449" s="59"/>
      <c r="L449" s="59"/>
      <c r="M449" s="60"/>
      <c r="N449" s="59"/>
      <c r="O449" s="59"/>
      <c r="P449" s="55"/>
      <c r="Q449" s="55"/>
      <c r="R449" s="55"/>
    </row>
    <row r="450" spans="10:18">
      <c r="J450" s="60"/>
      <c r="K450" s="59"/>
      <c r="L450" s="59"/>
      <c r="M450" s="60"/>
      <c r="N450" s="59"/>
      <c r="O450" s="59"/>
      <c r="P450" s="55"/>
      <c r="Q450" s="55"/>
      <c r="R450" s="55"/>
    </row>
    <row r="451" spans="10:18">
      <c r="J451" s="60"/>
      <c r="K451" s="59"/>
      <c r="L451" s="59"/>
      <c r="M451" s="60"/>
      <c r="N451" s="59"/>
      <c r="O451" s="59"/>
      <c r="P451" s="55"/>
      <c r="Q451" s="55"/>
      <c r="R451" s="55"/>
    </row>
    <row r="452" spans="10:18">
      <c r="J452" s="60"/>
      <c r="K452" s="59"/>
      <c r="L452" s="59"/>
      <c r="M452" s="60"/>
      <c r="N452" s="59"/>
      <c r="O452" s="59"/>
      <c r="P452" s="55"/>
      <c r="Q452" s="55"/>
      <c r="R452" s="55"/>
    </row>
    <row r="453" spans="10:18">
      <c r="J453" s="60"/>
      <c r="K453" s="59"/>
      <c r="L453" s="59"/>
      <c r="M453" s="60"/>
      <c r="N453" s="59"/>
      <c r="O453" s="59"/>
      <c r="P453" s="55"/>
      <c r="Q453" s="55"/>
      <c r="R453" s="55"/>
    </row>
    <row r="454" spans="10:18">
      <c r="J454" s="60"/>
      <c r="K454" s="59"/>
      <c r="L454" s="59"/>
      <c r="M454" s="60"/>
      <c r="N454" s="59"/>
      <c r="O454" s="59"/>
      <c r="P454" s="55"/>
      <c r="Q454" s="55"/>
      <c r="R454" s="55"/>
    </row>
    <row r="455" spans="10:18">
      <c r="J455" s="60"/>
      <c r="K455" s="59"/>
      <c r="L455" s="59"/>
      <c r="M455" s="60"/>
      <c r="N455" s="59"/>
      <c r="O455" s="59"/>
      <c r="P455" s="55"/>
      <c r="Q455" s="55"/>
      <c r="R455" s="55"/>
    </row>
    <row r="456" spans="10:18">
      <c r="J456" s="60"/>
      <c r="K456" s="59"/>
      <c r="L456" s="59"/>
      <c r="M456" s="60"/>
      <c r="N456" s="59"/>
      <c r="O456" s="59"/>
      <c r="P456" s="55"/>
      <c r="Q456" s="55"/>
      <c r="R456" s="55"/>
    </row>
    <row r="457" spans="10:18">
      <c r="J457" s="60"/>
      <c r="K457" s="59"/>
      <c r="L457" s="59"/>
      <c r="M457" s="60"/>
      <c r="N457" s="59"/>
      <c r="O457" s="59"/>
      <c r="P457" s="55"/>
      <c r="Q457" s="55"/>
      <c r="R457" s="55"/>
    </row>
    <row r="458" spans="10:18">
      <c r="J458" s="60"/>
      <c r="K458" s="59"/>
      <c r="L458" s="59"/>
      <c r="M458" s="60"/>
      <c r="N458" s="59"/>
      <c r="O458" s="59"/>
      <c r="P458" s="55"/>
      <c r="Q458" s="55"/>
      <c r="R458" s="55"/>
    </row>
    <row r="459" spans="10:18">
      <c r="J459" s="60"/>
      <c r="K459" s="59"/>
      <c r="L459" s="59"/>
      <c r="M459" s="60"/>
      <c r="N459" s="59"/>
      <c r="O459" s="59"/>
      <c r="P459" s="55"/>
      <c r="Q459" s="55"/>
      <c r="R459" s="55"/>
    </row>
    <row r="460" spans="10:18">
      <c r="J460" s="60"/>
      <c r="K460" s="59"/>
      <c r="L460" s="59"/>
      <c r="M460" s="60"/>
      <c r="N460" s="59"/>
      <c r="O460" s="59"/>
      <c r="P460" s="55"/>
      <c r="Q460" s="55"/>
      <c r="R460" s="55"/>
    </row>
    <row r="461" spans="10:18">
      <c r="J461" s="60"/>
      <c r="K461" s="59"/>
      <c r="L461" s="59"/>
      <c r="M461" s="60"/>
      <c r="N461" s="59"/>
      <c r="O461" s="59"/>
      <c r="P461" s="55"/>
      <c r="Q461" s="55"/>
      <c r="R461" s="55"/>
    </row>
    <row r="462" spans="10:18">
      <c r="J462" s="60"/>
      <c r="K462" s="59"/>
      <c r="L462" s="59"/>
      <c r="M462" s="60"/>
      <c r="N462" s="59"/>
      <c r="O462" s="59"/>
      <c r="P462" s="55"/>
      <c r="Q462" s="55"/>
      <c r="R462" s="55"/>
    </row>
    <row r="463" spans="10:18">
      <c r="J463" s="60"/>
      <c r="K463" s="59"/>
      <c r="L463" s="59"/>
      <c r="M463" s="60"/>
      <c r="N463" s="59"/>
      <c r="O463" s="59"/>
      <c r="P463" s="55"/>
      <c r="Q463" s="55"/>
      <c r="R463" s="55"/>
    </row>
    <row r="464" spans="10:18">
      <c r="J464" s="60"/>
      <c r="K464" s="59"/>
      <c r="L464" s="59"/>
      <c r="M464" s="60"/>
      <c r="N464" s="59"/>
      <c r="O464" s="59"/>
      <c r="P464" s="55"/>
      <c r="Q464" s="55"/>
      <c r="R464" s="55"/>
    </row>
    <row r="465" spans="10:18">
      <c r="J465" s="60"/>
      <c r="K465" s="59"/>
      <c r="L465" s="59"/>
      <c r="M465" s="60"/>
      <c r="N465" s="59"/>
      <c r="O465" s="59"/>
      <c r="P465" s="55"/>
      <c r="Q465" s="55"/>
      <c r="R465" s="55"/>
    </row>
    <row r="466" spans="10:18">
      <c r="J466" s="60"/>
      <c r="K466" s="59"/>
      <c r="L466" s="59"/>
      <c r="M466" s="60"/>
      <c r="N466" s="59"/>
      <c r="O466" s="59"/>
      <c r="P466" s="55"/>
      <c r="Q466" s="55"/>
      <c r="R466" s="55"/>
    </row>
    <row r="467" spans="10:18">
      <c r="J467" s="60"/>
      <c r="K467" s="59"/>
      <c r="L467" s="59"/>
      <c r="M467" s="60"/>
      <c r="N467" s="59"/>
      <c r="O467" s="59"/>
      <c r="P467" s="55"/>
      <c r="Q467" s="55"/>
      <c r="R467" s="55"/>
    </row>
    <row r="468" spans="10:18">
      <c r="J468" s="60"/>
      <c r="K468" s="59"/>
      <c r="L468" s="59"/>
      <c r="M468" s="60"/>
      <c r="N468" s="59"/>
      <c r="O468" s="59"/>
      <c r="P468" s="55"/>
      <c r="Q468" s="55"/>
      <c r="R468" s="55"/>
    </row>
    <row r="469" spans="10:18">
      <c r="J469" s="60"/>
      <c r="K469" s="59"/>
      <c r="L469" s="59"/>
      <c r="M469" s="60"/>
      <c r="N469" s="59"/>
      <c r="O469" s="59"/>
      <c r="P469" s="55"/>
      <c r="Q469" s="55"/>
      <c r="R469" s="55"/>
    </row>
    <row r="470" spans="10:18">
      <c r="J470" s="60"/>
      <c r="K470" s="59"/>
      <c r="L470" s="59"/>
      <c r="M470" s="60"/>
      <c r="N470" s="59"/>
      <c r="O470" s="59"/>
      <c r="P470" s="55"/>
      <c r="Q470" s="55"/>
      <c r="R470" s="55"/>
    </row>
    <row r="471" spans="10:18">
      <c r="J471" s="60"/>
      <c r="K471" s="59"/>
      <c r="L471" s="59"/>
      <c r="M471" s="60"/>
      <c r="N471" s="59"/>
      <c r="O471" s="59"/>
      <c r="P471" s="55"/>
      <c r="Q471" s="55"/>
      <c r="R471" s="55"/>
    </row>
    <row r="472" spans="10:18">
      <c r="J472" s="60"/>
      <c r="K472" s="59"/>
      <c r="L472" s="59"/>
      <c r="M472" s="60"/>
      <c r="N472" s="59"/>
      <c r="O472" s="59"/>
      <c r="P472" s="55"/>
      <c r="Q472" s="55"/>
      <c r="R472" s="55"/>
    </row>
    <row r="473" spans="10:18">
      <c r="J473" s="60"/>
      <c r="K473" s="59"/>
      <c r="L473" s="59"/>
      <c r="M473" s="60"/>
      <c r="N473" s="59"/>
      <c r="O473" s="59"/>
      <c r="P473" s="55"/>
      <c r="Q473" s="55"/>
      <c r="R473" s="55"/>
    </row>
    <row r="474" spans="10:18">
      <c r="J474" s="60"/>
      <c r="K474" s="59"/>
      <c r="L474" s="59"/>
      <c r="M474" s="60"/>
      <c r="N474" s="59"/>
      <c r="O474" s="59"/>
      <c r="P474" s="55"/>
      <c r="Q474" s="55"/>
      <c r="R474" s="55"/>
    </row>
    <row r="475" spans="10:18">
      <c r="J475" s="60"/>
      <c r="K475" s="59"/>
      <c r="L475" s="59"/>
      <c r="M475" s="60"/>
      <c r="N475" s="59"/>
      <c r="O475" s="59"/>
      <c r="P475" s="55"/>
      <c r="Q475" s="55"/>
      <c r="R475" s="55"/>
    </row>
    <row r="476" spans="10:18">
      <c r="J476" s="60"/>
      <c r="K476" s="59"/>
      <c r="L476" s="59"/>
      <c r="M476" s="60"/>
      <c r="N476" s="59"/>
      <c r="O476" s="59"/>
      <c r="P476" s="55"/>
      <c r="Q476" s="55"/>
      <c r="R476" s="55"/>
    </row>
    <row r="477" spans="10:18">
      <c r="J477" s="60"/>
      <c r="K477" s="59"/>
      <c r="L477" s="59"/>
      <c r="M477" s="60"/>
      <c r="N477" s="59"/>
      <c r="O477" s="59"/>
      <c r="P477" s="55"/>
      <c r="Q477" s="55"/>
      <c r="R477" s="55"/>
    </row>
    <row r="478" spans="10:18">
      <c r="J478" s="60"/>
      <c r="K478" s="59"/>
      <c r="L478" s="59"/>
      <c r="M478" s="60"/>
      <c r="N478" s="59"/>
      <c r="O478" s="59"/>
      <c r="P478" s="55"/>
      <c r="Q478" s="55"/>
      <c r="R478" s="55"/>
    </row>
    <row r="479" spans="10:18">
      <c r="J479" s="60"/>
      <c r="K479" s="59"/>
      <c r="L479" s="59"/>
      <c r="M479" s="60"/>
      <c r="N479" s="59"/>
      <c r="O479" s="59"/>
      <c r="P479" s="55"/>
      <c r="Q479" s="55"/>
      <c r="R479" s="55"/>
    </row>
    <row r="480" spans="10:18">
      <c r="J480" s="60"/>
      <c r="K480" s="59"/>
      <c r="L480" s="59"/>
      <c r="M480" s="60"/>
      <c r="N480" s="59"/>
      <c r="O480" s="59"/>
      <c r="P480" s="55"/>
      <c r="Q480" s="55"/>
      <c r="R480" s="55"/>
    </row>
    <row r="481" spans="10:18">
      <c r="J481" s="60"/>
      <c r="K481" s="59"/>
      <c r="L481" s="59"/>
      <c r="M481" s="60"/>
      <c r="N481" s="59"/>
      <c r="O481" s="59"/>
      <c r="P481" s="55"/>
      <c r="Q481" s="55"/>
      <c r="R481" s="55"/>
    </row>
    <row r="482" spans="10:18">
      <c r="J482" s="60"/>
      <c r="K482" s="59"/>
      <c r="L482" s="59"/>
      <c r="M482" s="60"/>
      <c r="N482" s="59"/>
      <c r="O482" s="59"/>
      <c r="P482" s="55"/>
      <c r="Q482" s="55"/>
      <c r="R482" s="55"/>
    </row>
    <row r="483" spans="10:18">
      <c r="J483" s="60"/>
      <c r="K483" s="59"/>
      <c r="L483" s="59"/>
      <c r="M483" s="60"/>
      <c r="N483" s="59"/>
      <c r="O483" s="59"/>
      <c r="P483" s="55"/>
      <c r="Q483" s="55"/>
      <c r="R483" s="55"/>
    </row>
    <row r="484" spans="10:18">
      <c r="J484" s="60"/>
      <c r="K484" s="59"/>
      <c r="L484" s="59"/>
      <c r="M484" s="60"/>
      <c r="N484" s="59"/>
      <c r="O484" s="59"/>
      <c r="P484" s="55"/>
      <c r="Q484" s="55"/>
      <c r="R484" s="55"/>
    </row>
    <row r="485" spans="10:18">
      <c r="J485" s="60"/>
      <c r="K485" s="59"/>
      <c r="L485" s="59"/>
      <c r="M485" s="60"/>
      <c r="N485" s="59"/>
      <c r="O485" s="59"/>
      <c r="P485" s="55"/>
      <c r="Q485" s="55"/>
      <c r="R485" s="55"/>
    </row>
    <row r="486" spans="10:18">
      <c r="J486" s="60"/>
      <c r="K486" s="59"/>
      <c r="L486" s="59"/>
      <c r="M486" s="60"/>
      <c r="N486" s="59"/>
      <c r="O486" s="59"/>
      <c r="P486" s="55"/>
      <c r="Q486" s="55"/>
      <c r="R486" s="55"/>
    </row>
    <row r="487" spans="10:18">
      <c r="J487" s="60"/>
      <c r="K487" s="59"/>
      <c r="L487" s="59"/>
      <c r="M487" s="60"/>
      <c r="N487" s="59"/>
      <c r="O487" s="59"/>
      <c r="P487" s="55"/>
      <c r="Q487" s="55"/>
      <c r="R487" s="55"/>
    </row>
    <row r="488" spans="10:18">
      <c r="J488" s="60"/>
      <c r="K488" s="59"/>
      <c r="L488" s="59"/>
      <c r="M488" s="60"/>
      <c r="N488" s="59"/>
      <c r="O488" s="59"/>
      <c r="P488" s="55"/>
      <c r="Q488" s="55"/>
      <c r="R488" s="55"/>
    </row>
    <row r="489" spans="10:18">
      <c r="J489" s="60"/>
      <c r="K489" s="59"/>
      <c r="L489" s="59"/>
      <c r="M489" s="60"/>
      <c r="N489" s="59"/>
      <c r="O489" s="59"/>
      <c r="P489" s="55"/>
      <c r="Q489" s="55"/>
      <c r="R489" s="55"/>
    </row>
    <row r="490" spans="10:18">
      <c r="J490" s="60"/>
      <c r="K490" s="59"/>
      <c r="L490" s="59"/>
      <c r="M490" s="60"/>
      <c r="N490" s="59"/>
      <c r="O490" s="59"/>
      <c r="P490" s="55"/>
      <c r="Q490" s="55"/>
      <c r="R490" s="55"/>
    </row>
    <row r="491" spans="10:18">
      <c r="J491" s="60"/>
      <c r="K491" s="59"/>
      <c r="L491" s="59"/>
      <c r="M491" s="60"/>
      <c r="N491" s="59"/>
      <c r="O491" s="59"/>
      <c r="P491" s="55"/>
      <c r="Q491" s="55"/>
      <c r="R491" s="55"/>
    </row>
    <row r="492" spans="10:18">
      <c r="J492" s="60"/>
      <c r="K492" s="59"/>
      <c r="L492" s="59"/>
      <c r="M492" s="60"/>
      <c r="N492" s="59"/>
      <c r="O492" s="59"/>
      <c r="P492" s="55"/>
      <c r="Q492" s="55"/>
      <c r="R492" s="55"/>
    </row>
    <row r="493" spans="10:18">
      <c r="J493" s="60"/>
      <c r="K493" s="59"/>
      <c r="L493" s="59"/>
      <c r="M493" s="60"/>
      <c r="N493" s="59"/>
      <c r="O493" s="59"/>
      <c r="P493" s="55"/>
      <c r="Q493" s="55"/>
      <c r="R493" s="55"/>
    </row>
    <row r="494" spans="10:18">
      <c r="J494" s="60"/>
      <c r="K494" s="59"/>
      <c r="L494" s="59"/>
      <c r="M494" s="60"/>
      <c r="N494" s="59"/>
      <c r="O494" s="59"/>
      <c r="P494" s="55"/>
      <c r="Q494" s="55"/>
      <c r="R494" s="55"/>
    </row>
    <row r="495" spans="10:18">
      <c r="J495" s="60"/>
      <c r="K495" s="59"/>
      <c r="L495" s="59"/>
      <c r="M495" s="60"/>
      <c r="N495" s="59"/>
      <c r="O495" s="59"/>
      <c r="P495" s="55"/>
      <c r="Q495" s="55"/>
      <c r="R495" s="55"/>
    </row>
    <row r="496" spans="10:18">
      <c r="J496" s="60"/>
      <c r="K496" s="59"/>
      <c r="L496" s="59"/>
      <c r="M496" s="60"/>
      <c r="N496" s="59"/>
      <c r="O496" s="59"/>
      <c r="P496" s="55"/>
      <c r="Q496" s="55"/>
      <c r="R496" s="55"/>
    </row>
    <row r="497" spans="10:18">
      <c r="J497" s="60"/>
      <c r="K497" s="59"/>
      <c r="L497" s="59"/>
      <c r="M497" s="60"/>
      <c r="N497" s="59"/>
      <c r="O497" s="59"/>
      <c r="P497" s="55"/>
      <c r="Q497" s="55"/>
      <c r="R497" s="55"/>
    </row>
    <row r="498" spans="10:18">
      <c r="J498" s="60"/>
      <c r="K498" s="59"/>
      <c r="L498" s="59"/>
      <c r="M498" s="60"/>
      <c r="N498" s="59"/>
      <c r="O498" s="59"/>
      <c r="P498" s="55"/>
      <c r="Q498" s="55"/>
      <c r="R498" s="55"/>
    </row>
    <row r="499" spans="10:18">
      <c r="J499" s="60"/>
      <c r="K499" s="59"/>
      <c r="L499" s="59"/>
      <c r="M499" s="60"/>
      <c r="N499" s="59"/>
      <c r="O499" s="59"/>
      <c r="P499" s="55"/>
      <c r="Q499" s="55"/>
      <c r="R499" s="55"/>
    </row>
    <row r="500" spans="10:18">
      <c r="J500" s="60"/>
      <c r="K500" s="59"/>
      <c r="L500" s="59"/>
      <c r="M500" s="60"/>
      <c r="N500" s="59"/>
      <c r="O500" s="59"/>
      <c r="P500" s="55"/>
      <c r="Q500" s="55"/>
      <c r="R500" s="55"/>
    </row>
    <row r="501" spans="10:18">
      <c r="J501" s="60"/>
      <c r="K501" s="59"/>
      <c r="L501" s="59"/>
      <c r="M501" s="60"/>
      <c r="N501" s="59"/>
      <c r="O501" s="59"/>
      <c r="P501" s="55"/>
      <c r="Q501" s="55"/>
      <c r="R501" s="55"/>
    </row>
    <row r="502" spans="10:18">
      <c r="J502" s="60"/>
      <c r="K502" s="59"/>
      <c r="L502" s="59"/>
      <c r="M502" s="60"/>
      <c r="N502" s="59"/>
      <c r="O502" s="59"/>
      <c r="P502" s="55"/>
      <c r="Q502" s="55"/>
      <c r="R502" s="55"/>
    </row>
    <row r="503" spans="10:18">
      <c r="J503" s="60"/>
      <c r="K503" s="59"/>
      <c r="L503" s="59"/>
      <c r="M503" s="60"/>
      <c r="N503" s="59"/>
      <c r="O503" s="59"/>
      <c r="P503" s="55"/>
      <c r="Q503" s="55"/>
      <c r="R503" s="55"/>
    </row>
    <row r="504" spans="10:18">
      <c r="J504" s="60"/>
      <c r="K504" s="59"/>
      <c r="L504" s="59"/>
      <c r="M504" s="60"/>
      <c r="N504" s="59"/>
      <c r="O504" s="59"/>
      <c r="P504" s="55"/>
      <c r="Q504" s="55"/>
      <c r="R504" s="55"/>
    </row>
    <row r="505" spans="10:18">
      <c r="J505" s="60"/>
      <c r="K505" s="59"/>
      <c r="L505" s="59"/>
      <c r="M505" s="60"/>
      <c r="N505" s="59"/>
      <c r="O505" s="59"/>
      <c r="P505" s="55"/>
      <c r="Q505" s="55"/>
      <c r="R505" s="55"/>
    </row>
    <row r="506" spans="10:18">
      <c r="J506" s="60"/>
      <c r="K506" s="59"/>
      <c r="L506" s="59"/>
      <c r="M506" s="60"/>
      <c r="N506" s="59"/>
      <c r="O506" s="59"/>
      <c r="P506" s="55"/>
      <c r="Q506" s="55"/>
      <c r="R506" s="55"/>
    </row>
    <row r="507" spans="10:18">
      <c r="J507" s="60"/>
      <c r="K507" s="59"/>
      <c r="L507" s="59"/>
      <c r="M507" s="60"/>
      <c r="N507" s="59"/>
      <c r="O507" s="59"/>
      <c r="P507" s="55"/>
      <c r="Q507" s="55"/>
      <c r="R507" s="55"/>
    </row>
    <row r="508" spans="10:18">
      <c r="J508" s="60"/>
      <c r="K508" s="59"/>
      <c r="L508" s="59"/>
      <c r="M508" s="60"/>
      <c r="N508" s="59"/>
      <c r="O508" s="59"/>
      <c r="P508" s="55"/>
      <c r="Q508" s="55"/>
      <c r="R508" s="55"/>
    </row>
    <row r="509" spans="10:18">
      <c r="J509" s="60"/>
      <c r="K509" s="59"/>
      <c r="L509" s="59"/>
      <c r="M509" s="60"/>
      <c r="N509" s="59"/>
      <c r="O509" s="59"/>
      <c r="P509" s="55"/>
      <c r="Q509" s="55"/>
      <c r="R509" s="55"/>
    </row>
    <row r="510" spans="10:18">
      <c r="J510" s="60"/>
      <c r="K510" s="59"/>
      <c r="L510" s="59"/>
      <c r="M510" s="60"/>
      <c r="N510" s="59"/>
      <c r="O510" s="59"/>
      <c r="P510" s="55"/>
      <c r="Q510" s="55"/>
      <c r="R510" s="55"/>
    </row>
    <row r="511" spans="10:18">
      <c r="J511" s="60"/>
      <c r="K511" s="59"/>
      <c r="L511" s="59"/>
      <c r="M511" s="60"/>
      <c r="N511" s="59"/>
      <c r="O511" s="59"/>
      <c r="P511" s="55"/>
      <c r="Q511" s="55"/>
      <c r="R511" s="55"/>
    </row>
    <row r="512" spans="10:18">
      <c r="J512" s="60"/>
      <c r="K512" s="59"/>
      <c r="L512" s="59"/>
      <c r="M512" s="60"/>
      <c r="N512" s="59"/>
      <c r="O512" s="59"/>
      <c r="P512" s="55"/>
      <c r="Q512" s="55"/>
      <c r="R512" s="55"/>
    </row>
    <row r="513" spans="10:18">
      <c r="J513" s="60"/>
      <c r="K513" s="59"/>
      <c r="L513" s="59"/>
      <c r="M513" s="60"/>
      <c r="N513" s="59"/>
      <c r="O513" s="59"/>
      <c r="P513" s="55"/>
      <c r="Q513" s="55"/>
      <c r="R513" s="55"/>
    </row>
    <row r="514" spans="10:18">
      <c r="J514" s="60"/>
      <c r="K514" s="59"/>
      <c r="L514" s="59"/>
      <c r="M514" s="60"/>
      <c r="N514" s="59"/>
      <c r="O514" s="59"/>
      <c r="P514" s="55"/>
      <c r="Q514" s="55"/>
      <c r="R514" s="55"/>
    </row>
    <row r="515" spans="10:18">
      <c r="J515" s="60"/>
      <c r="K515" s="59"/>
      <c r="L515" s="59"/>
      <c r="M515" s="60"/>
      <c r="N515" s="59"/>
      <c r="O515" s="59"/>
      <c r="P515" s="55"/>
      <c r="Q515" s="55"/>
      <c r="R515" s="55"/>
    </row>
    <row r="516" spans="10:18">
      <c r="J516" s="60"/>
      <c r="K516" s="59"/>
      <c r="L516" s="59"/>
      <c r="M516" s="60"/>
      <c r="N516" s="59"/>
      <c r="O516" s="59"/>
      <c r="P516" s="55"/>
      <c r="Q516" s="55"/>
      <c r="R516" s="55"/>
    </row>
    <row r="517" spans="10:18">
      <c r="J517" s="60"/>
      <c r="K517" s="59"/>
      <c r="L517" s="59"/>
      <c r="M517" s="60"/>
      <c r="N517" s="59"/>
      <c r="O517" s="59"/>
      <c r="P517" s="55"/>
      <c r="Q517" s="55"/>
      <c r="R517" s="55"/>
    </row>
    <row r="518" spans="10:18">
      <c r="J518" s="60"/>
      <c r="K518" s="59"/>
      <c r="L518" s="59"/>
      <c r="M518" s="60"/>
      <c r="N518" s="59"/>
      <c r="O518" s="59"/>
      <c r="P518" s="55"/>
      <c r="Q518" s="55"/>
      <c r="R518" s="55"/>
    </row>
    <row r="519" spans="10:18">
      <c r="J519" s="60"/>
      <c r="K519" s="59"/>
      <c r="L519" s="59"/>
      <c r="M519" s="60"/>
      <c r="N519" s="59"/>
      <c r="O519" s="59"/>
      <c r="P519" s="55"/>
      <c r="Q519" s="55"/>
      <c r="R519" s="55"/>
    </row>
    <row r="520" spans="10:18">
      <c r="J520" s="60"/>
      <c r="K520" s="59"/>
      <c r="L520" s="59"/>
      <c r="M520" s="60"/>
      <c r="N520" s="59"/>
      <c r="O520" s="59"/>
      <c r="P520" s="55"/>
      <c r="Q520" s="55"/>
      <c r="R520" s="55"/>
    </row>
    <row r="521" spans="10:18">
      <c r="J521" s="60"/>
      <c r="K521" s="59"/>
      <c r="L521" s="59"/>
      <c r="M521" s="60"/>
      <c r="N521" s="59"/>
      <c r="O521" s="59"/>
      <c r="P521" s="55"/>
      <c r="Q521" s="55"/>
      <c r="R521" s="55"/>
    </row>
    <row r="522" spans="10:18">
      <c r="J522" s="60"/>
      <c r="K522" s="59"/>
      <c r="L522" s="59"/>
      <c r="M522" s="60"/>
      <c r="N522" s="59"/>
      <c r="O522" s="59"/>
      <c r="P522" s="55"/>
      <c r="Q522" s="55"/>
      <c r="R522" s="55"/>
    </row>
    <row r="523" spans="10:18">
      <c r="J523" s="60"/>
      <c r="K523" s="59"/>
      <c r="L523" s="59"/>
      <c r="M523" s="60"/>
      <c r="N523" s="59"/>
      <c r="O523" s="59"/>
      <c r="P523" s="55"/>
      <c r="Q523" s="55"/>
      <c r="R523" s="55"/>
    </row>
    <row r="524" spans="10:18">
      <c r="J524" s="60"/>
      <c r="K524" s="59"/>
      <c r="L524" s="59"/>
      <c r="M524" s="60"/>
      <c r="N524" s="59"/>
      <c r="O524" s="59"/>
      <c r="P524" s="55"/>
      <c r="Q524" s="55"/>
      <c r="R524" s="55"/>
    </row>
    <row r="525" spans="10:18">
      <c r="J525" s="60"/>
      <c r="K525" s="59"/>
      <c r="L525" s="59"/>
      <c r="M525" s="60"/>
      <c r="N525" s="59"/>
      <c r="O525" s="59"/>
      <c r="P525" s="55"/>
      <c r="Q525" s="55"/>
      <c r="R525" s="55"/>
    </row>
    <row r="526" spans="10:18">
      <c r="J526" s="60"/>
      <c r="K526" s="59"/>
      <c r="L526" s="59"/>
      <c r="M526" s="60"/>
      <c r="N526" s="59"/>
      <c r="O526" s="59"/>
      <c r="P526" s="55"/>
      <c r="Q526" s="55"/>
      <c r="R526" s="55"/>
    </row>
    <row r="527" spans="10:18">
      <c r="J527" s="60"/>
      <c r="K527" s="59"/>
      <c r="L527" s="59"/>
      <c r="M527" s="60"/>
      <c r="N527" s="59"/>
      <c r="O527" s="59"/>
      <c r="P527" s="55"/>
      <c r="Q527" s="55"/>
      <c r="R527" s="55"/>
    </row>
    <row r="528" spans="10:18">
      <c r="J528" s="60"/>
      <c r="K528" s="59"/>
      <c r="L528" s="59"/>
      <c r="M528" s="60"/>
      <c r="N528" s="59"/>
      <c r="O528" s="59"/>
      <c r="P528" s="55"/>
      <c r="Q528" s="55"/>
      <c r="R528" s="55"/>
    </row>
    <row r="529" spans="10:18">
      <c r="J529" s="60"/>
      <c r="K529" s="59"/>
      <c r="L529" s="59"/>
      <c r="M529" s="60"/>
      <c r="N529" s="59"/>
      <c r="O529" s="59"/>
      <c r="P529" s="55"/>
      <c r="Q529" s="55"/>
      <c r="R529" s="55"/>
    </row>
    <row r="530" spans="10:18">
      <c r="J530" s="60"/>
      <c r="K530" s="59"/>
      <c r="L530" s="59"/>
      <c r="M530" s="60"/>
      <c r="N530" s="59"/>
      <c r="O530" s="59"/>
      <c r="P530" s="55"/>
      <c r="Q530" s="55"/>
      <c r="R530" s="55"/>
    </row>
    <row r="531" spans="10:18">
      <c r="J531" s="60"/>
      <c r="K531" s="59"/>
      <c r="L531" s="59"/>
      <c r="M531" s="60"/>
      <c r="N531" s="59"/>
      <c r="O531" s="59"/>
      <c r="P531" s="55"/>
      <c r="Q531" s="55"/>
      <c r="R531" s="55"/>
    </row>
    <row r="532" spans="10:18">
      <c r="J532" s="60"/>
      <c r="K532" s="59"/>
      <c r="L532" s="59"/>
      <c r="M532" s="60"/>
      <c r="N532" s="59"/>
      <c r="O532" s="59"/>
      <c r="P532" s="55"/>
      <c r="Q532" s="55"/>
      <c r="R532" s="55"/>
    </row>
    <row r="533" spans="10:18">
      <c r="J533" s="60"/>
      <c r="K533" s="59"/>
      <c r="L533" s="59"/>
      <c r="M533" s="60"/>
      <c r="N533" s="59"/>
      <c r="O533" s="59"/>
      <c r="P533" s="55"/>
      <c r="Q533" s="55"/>
      <c r="R533" s="55"/>
    </row>
    <row r="534" spans="10:18">
      <c r="J534" s="60"/>
      <c r="K534" s="59"/>
      <c r="L534" s="59"/>
      <c r="M534" s="60"/>
      <c r="N534" s="59"/>
      <c r="O534" s="59"/>
      <c r="P534" s="55"/>
      <c r="Q534" s="55"/>
      <c r="R534" s="55"/>
    </row>
    <row r="535" spans="10:18">
      <c r="J535" s="60"/>
      <c r="K535" s="59"/>
      <c r="L535" s="59"/>
      <c r="M535" s="60"/>
      <c r="N535" s="59"/>
      <c r="O535" s="59"/>
      <c r="P535" s="55"/>
      <c r="Q535" s="55"/>
      <c r="R535" s="55"/>
    </row>
    <row r="536" spans="10:18">
      <c r="J536" s="60"/>
      <c r="K536" s="59"/>
      <c r="L536" s="59"/>
      <c r="M536" s="60"/>
      <c r="N536" s="59"/>
      <c r="O536" s="59"/>
      <c r="P536" s="55"/>
      <c r="Q536" s="55"/>
      <c r="R536" s="55"/>
    </row>
    <row r="537" spans="10:18">
      <c r="J537" s="60"/>
      <c r="K537" s="59"/>
      <c r="L537" s="59"/>
      <c r="M537" s="60"/>
      <c r="N537" s="59"/>
      <c r="O537" s="59"/>
      <c r="P537" s="55"/>
      <c r="Q537" s="55"/>
      <c r="R537" s="55"/>
    </row>
    <row r="538" spans="10:18">
      <c r="J538" s="60"/>
      <c r="K538" s="59"/>
      <c r="L538" s="59"/>
      <c r="M538" s="60"/>
      <c r="N538" s="59"/>
      <c r="O538" s="59"/>
      <c r="P538" s="55"/>
      <c r="Q538" s="55"/>
      <c r="R538" s="55"/>
    </row>
    <row r="539" spans="10:18">
      <c r="J539" s="60"/>
      <c r="K539" s="59"/>
      <c r="L539" s="59"/>
      <c r="M539" s="60"/>
      <c r="N539" s="59"/>
      <c r="O539" s="59"/>
      <c r="P539" s="55"/>
      <c r="Q539" s="55"/>
      <c r="R539" s="55"/>
    </row>
    <row r="540" spans="10:18">
      <c r="J540" s="60"/>
      <c r="K540" s="59"/>
      <c r="L540" s="59"/>
      <c r="M540" s="60"/>
      <c r="N540" s="59"/>
      <c r="O540" s="59"/>
      <c r="P540" s="55"/>
      <c r="Q540" s="55"/>
      <c r="R540" s="55"/>
    </row>
    <row r="541" spans="10:18">
      <c r="J541" s="60"/>
      <c r="K541" s="59"/>
      <c r="L541" s="59"/>
      <c r="M541" s="60"/>
      <c r="N541" s="59"/>
      <c r="O541" s="59"/>
      <c r="P541" s="55"/>
      <c r="Q541" s="55"/>
      <c r="R541" s="55"/>
    </row>
    <row r="542" spans="10:18">
      <c r="J542" s="60"/>
      <c r="K542" s="59"/>
      <c r="L542" s="59"/>
      <c r="M542" s="60"/>
      <c r="N542" s="59"/>
      <c r="O542" s="59"/>
      <c r="P542" s="55"/>
      <c r="Q542" s="55"/>
      <c r="R542" s="55"/>
    </row>
    <row r="543" spans="10:18">
      <c r="J543" s="60"/>
      <c r="K543" s="59"/>
      <c r="L543" s="59"/>
      <c r="M543" s="60"/>
      <c r="N543" s="59"/>
      <c r="O543" s="59"/>
      <c r="P543" s="55"/>
      <c r="Q543" s="55"/>
      <c r="R543" s="55"/>
    </row>
    <row r="544" spans="10:18">
      <c r="J544" s="60"/>
      <c r="K544" s="59"/>
      <c r="L544" s="59"/>
      <c r="M544" s="60"/>
      <c r="N544" s="59"/>
      <c r="O544" s="59"/>
      <c r="P544" s="55"/>
      <c r="Q544" s="55"/>
      <c r="R544" s="55"/>
    </row>
    <row r="545" spans="10:18">
      <c r="J545" s="60"/>
      <c r="K545" s="59"/>
      <c r="L545" s="59"/>
      <c r="M545" s="60"/>
      <c r="N545" s="59"/>
      <c r="O545" s="59"/>
      <c r="P545" s="55"/>
      <c r="Q545" s="55"/>
      <c r="R545" s="55"/>
    </row>
    <row r="546" spans="10:18">
      <c r="J546" s="60"/>
      <c r="K546" s="59"/>
      <c r="L546" s="59"/>
      <c r="M546" s="60"/>
      <c r="N546" s="59"/>
      <c r="O546" s="59"/>
      <c r="P546" s="55"/>
      <c r="Q546" s="55"/>
      <c r="R546" s="55"/>
    </row>
    <row r="547" spans="10:18">
      <c r="J547" s="60"/>
      <c r="K547" s="59"/>
      <c r="L547" s="59"/>
      <c r="M547" s="60"/>
      <c r="N547" s="59"/>
      <c r="O547" s="59"/>
      <c r="P547" s="55"/>
      <c r="Q547" s="55"/>
      <c r="R547" s="55"/>
    </row>
    <row r="548" spans="10:18">
      <c r="J548" s="60"/>
      <c r="K548" s="59"/>
      <c r="L548" s="59"/>
      <c r="M548" s="60"/>
      <c r="N548" s="59"/>
      <c r="O548" s="59"/>
      <c r="P548" s="55"/>
      <c r="Q548" s="55"/>
      <c r="R548" s="55"/>
    </row>
    <row r="549" spans="10:18">
      <c r="J549" s="60"/>
      <c r="K549" s="59"/>
      <c r="L549" s="59"/>
      <c r="M549" s="60"/>
      <c r="N549" s="59"/>
      <c r="O549" s="59"/>
      <c r="P549" s="55"/>
      <c r="Q549" s="55"/>
      <c r="R549" s="55"/>
    </row>
    <row r="550" spans="10:18">
      <c r="J550" s="60"/>
      <c r="K550" s="59"/>
      <c r="L550" s="59"/>
      <c r="M550" s="60"/>
      <c r="N550" s="59"/>
      <c r="O550" s="59"/>
      <c r="P550" s="55"/>
      <c r="Q550" s="55"/>
      <c r="R550" s="55"/>
    </row>
    <row r="551" spans="10:18">
      <c r="J551" s="60"/>
      <c r="K551" s="59"/>
      <c r="L551" s="59"/>
      <c r="M551" s="60"/>
      <c r="N551" s="59"/>
      <c r="O551" s="59"/>
      <c r="P551" s="55"/>
      <c r="Q551" s="55"/>
      <c r="R551" s="55"/>
    </row>
    <row r="552" spans="10:18">
      <c r="J552" s="60"/>
      <c r="K552" s="59"/>
      <c r="L552" s="59"/>
      <c r="M552" s="60"/>
      <c r="N552" s="59"/>
      <c r="O552" s="59"/>
      <c r="P552" s="55"/>
      <c r="Q552" s="55"/>
      <c r="R552" s="55"/>
    </row>
    <row r="553" spans="10:18">
      <c r="J553" s="60"/>
      <c r="K553" s="59"/>
      <c r="L553" s="59"/>
      <c r="M553" s="60"/>
      <c r="N553" s="59"/>
      <c r="O553" s="59"/>
      <c r="P553" s="55"/>
      <c r="Q553" s="55"/>
      <c r="R553" s="55"/>
    </row>
    <row r="554" spans="10:18">
      <c r="J554" s="60"/>
      <c r="K554" s="59"/>
      <c r="L554" s="59"/>
      <c r="M554" s="60"/>
      <c r="N554" s="59"/>
      <c r="O554" s="59"/>
      <c r="P554" s="55"/>
      <c r="Q554" s="55"/>
      <c r="R554" s="55"/>
    </row>
    <row r="555" spans="10:18">
      <c r="J555" s="60"/>
      <c r="K555" s="59"/>
      <c r="L555" s="59"/>
      <c r="M555" s="60"/>
      <c r="N555" s="59"/>
      <c r="O555" s="59"/>
      <c r="P555" s="55"/>
      <c r="Q555" s="55"/>
      <c r="R555" s="55"/>
    </row>
    <row r="556" spans="10:18">
      <c r="J556" s="60"/>
      <c r="K556" s="59"/>
      <c r="L556" s="59"/>
      <c r="M556" s="60"/>
      <c r="N556" s="59"/>
      <c r="O556" s="59"/>
      <c r="P556" s="55"/>
      <c r="Q556" s="55"/>
      <c r="R556" s="55"/>
    </row>
    <row r="557" spans="10:18">
      <c r="J557" s="60"/>
      <c r="K557" s="59"/>
      <c r="L557" s="59"/>
      <c r="M557" s="60"/>
      <c r="N557" s="59"/>
      <c r="O557" s="59"/>
      <c r="P557" s="55"/>
      <c r="Q557" s="55"/>
      <c r="R557" s="55"/>
    </row>
    <row r="558" spans="10:18">
      <c r="J558" s="60"/>
      <c r="K558" s="59"/>
      <c r="L558" s="59"/>
      <c r="M558" s="60"/>
      <c r="N558" s="59"/>
      <c r="O558" s="59"/>
      <c r="P558" s="55"/>
      <c r="Q558" s="55"/>
      <c r="R558" s="55"/>
    </row>
    <row r="559" spans="10:18">
      <c r="J559" s="60"/>
      <c r="K559" s="59"/>
      <c r="L559" s="59"/>
      <c r="M559" s="60"/>
      <c r="N559" s="59"/>
      <c r="O559" s="59"/>
      <c r="P559" s="55"/>
      <c r="Q559" s="55"/>
      <c r="R559" s="55"/>
    </row>
    <row r="560" spans="10:18">
      <c r="J560" s="60"/>
      <c r="K560" s="59"/>
      <c r="L560" s="59"/>
      <c r="M560" s="60"/>
      <c r="N560" s="59"/>
      <c r="O560" s="59"/>
      <c r="P560" s="55"/>
      <c r="Q560" s="55"/>
      <c r="R560" s="55"/>
    </row>
    <row r="561" spans="10:18">
      <c r="J561" s="60"/>
      <c r="K561" s="59"/>
      <c r="L561" s="59"/>
      <c r="M561" s="60"/>
      <c r="N561" s="59"/>
      <c r="O561" s="59"/>
      <c r="P561" s="55"/>
      <c r="Q561" s="55"/>
      <c r="R561" s="55"/>
    </row>
    <row r="562" spans="10:18">
      <c r="J562" s="60"/>
      <c r="K562" s="59"/>
      <c r="L562" s="59"/>
      <c r="M562" s="60"/>
      <c r="N562" s="59"/>
      <c r="O562" s="59"/>
      <c r="P562" s="55"/>
      <c r="Q562" s="55"/>
      <c r="R562" s="55"/>
    </row>
    <row r="563" spans="10:18">
      <c r="J563" s="60"/>
      <c r="K563" s="59"/>
      <c r="L563" s="59"/>
      <c r="M563" s="60"/>
      <c r="N563" s="59"/>
      <c r="O563" s="59"/>
      <c r="P563" s="55"/>
      <c r="Q563" s="55"/>
      <c r="R563" s="55"/>
    </row>
    <row r="564" spans="10:18">
      <c r="J564" s="60"/>
      <c r="K564" s="59"/>
      <c r="L564" s="59"/>
      <c r="M564" s="60"/>
      <c r="N564" s="59"/>
      <c r="O564" s="59"/>
      <c r="P564" s="55"/>
      <c r="Q564" s="55"/>
      <c r="R564" s="55"/>
    </row>
    <row r="565" spans="10:18">
      <c r="J565" s="60"/>
      <c r="K565" s="59"/>
      <c r="L565" s="59"/>
      <c r="M565" s="60"/>
      <c r="N565" s="59"/>
      <c r="O565" s="59"/>
      <c r="P565" s="55"/>
      <c r="Q565" s="55"/>
      <c r="R565" s="55"/>
    </row>
    <row r="566" spans="10:18">
      <c r="J566" s="60"/>
      <c r="K566" s="59"/>
      <c r="L566" s="59"/>
      <c r="M566" s="60"/>
      <c r="N566" s="59"/>
      <c r="O566" s="59"/>
      <c r="P566" s="55"/>
      <c r="Q566" s="55"/>
      <c r="R566" s="55"/>
    </row>
    <row r="567" spans="10:18">
      <c r="J567" s="60"/>
      <c r="K567" s="59"/>
      <c r="L567" s="59"/>
      <c r="M567" s="60"/>
      <c r="N567" s="59"/>
      <c r="O567" s="59"/>
      <c r="P567" s="55"/>
      <c r="Q567" s="55"/>
      <c r="R567" s="55"/>
    </row>
    <row r="568" spans="10:18">
      <c r="J568" s="60"/>
      <c r="K568" s="59"/>
      <c r="L568" s="59"/>
      <c r="M568" s="60"/>
      <c r="N568" s="59"/>
      <c r="O568" s="59"/>
      <c r="P568" s="55"/>
      <c r="Q568" s="55"/>
      <c r="R568" s="55"/>
    </row>
    <row r="569" spans="10:18">
      <c r="J569" s="60"/>
      <c r="K569" s="59"/>
      <c r="L569" s="59"/>
      <c r="M569" s="60"/>
      <c r="N569" s="59"/>
      <c r="O569" s="59"/>
      <c r="P569" s="55"/>
      <c r="Q569" s="55"/>
      <c r="R569" s="55"/>
    </row>
    <row r="570" spans="10:18">
      <c r="J570" s="60"/>
      <c r="K570" s="59"/>
      <c r="L570" s="59"/>
      <c r="M570" s="60"/>
      <c r="N570" s="59"/>
      <c r="O570" s="59"/>
      <c r="P570" s="55"/>
      <c r="Q570" s="55"/>
      <c r="R570" s="55"/>
    </row>
    <row r="571" spans="10:18">
      <c r="J571" s="60"/>
      <c r="K571" s="59"/>
      <c r="L571" s="59"/>
      <c r="M571" s="60"/>
      <c r="N571" s="59"/>
      <c r="O571" s="59"/>
      <c r="P571" s="55"/>
      <c r="Q571" s="55"/>
      <c r="R571" s="55"/>
    </row>
    <row r="572" spans="10:18">
      <c r="J572" s="60"/>
      <c r="K572" s="59"/>
      <c r="L572" s="59"/>
      <c r="M572" s="60"/>
      <c r="N572" s="59"/>
      <c r="O572" s="59"/>
      <c r="P572" s="55"/>
      <c r="Q572" s="55"/>
      <c r="R572" s="55"/>
    </row>
    <row r="573" spans="10:18">
      <c r="J573" s="60"/>
      <c r="K573" s="59"/>
      <c r="L573" s="59"/>
      <c r="M573" s="60"/>
      <c r="N573" s="59"/>
      <c r="O573" s="59"/>
      <c r="P573" s="55"/>
      <c r="Q573" s="55"/>
      <c r="R573" s="55"/>
    </row>
    <row r="574" spans="10:18">
      <c r="J574" s="60"/>
      <c r="K574" s="59"/>
      <c r="L574" s="59"/>
      <c r="M574" s="60"/>
      <c r="N574" s="59"/>
      <c r="O574" s="59"/>
      <c r="P574" s="55"/>
      <c r="Q574" s="55"/>
      <c r="R574" s="55"/>
    </row>
    <row r="575" spans="10:18">
      <c r="J575" s="60"/>
      <c r="K575" s="59"/>
      <c r="L575" s="59"/>
      <c r="M575" s="60"/>
      <c r="N575" s="59"/>
      <c r="O575" s="59"/>
      <c r="P575" s="55"/>
      <c r="Q575" s="55"/>
      <c r="R575" s="55"/>
    </row>
    <row r="576" spans="10:18">
      <c r="J576" s="60"/>
      <c r="K576" s="59"/>
      <c r="L576" s="59"/>
      <c r="M576" s="60"/>
      <c r="N576" s="59"/>
      <c r="O576" s="59"/>
      <c r="P576" s="55"/>
      <c r="Q576" s="55"/>
      <c r="R576" s="55"/>
    </row>
    <row r="577" spans="10:18">
      <c r="J577" s="60"/>
      <c r="K577" s="59"/>
      <c r="L577" s="59"/>
      <c r="M577" s="60"/>
      <c r="N577" s="59"/>
      <c r="O577" s="59"/>
      <c r="P577" s="55"/>
      <c r="Q577" s="55"/>
      <c r="R577" s="55"/>
    </row>
    <row r="578" spans="10:18">
      <c r="J578" s="60"/>
      <c r="K578" s="59"/>
      <c r="L578" s="59"/>
      <c r="M578" s="60"/>
      <c r="N578" s="59"/>
      <c r="O578" s="59"/>
      <c r="P578" s="55"/>
      <c r="Q578" s="55"/>
      <c r="R578" s="55"/>
    </row>
    <row r="579" spans="10:18">
      <c r="J579" s="60"/>
      <c r="K579" s="59"/>
      <c r="L579" s="59"/>
      <c r="M579" s="60"/>
      <c r="N579" s="59"/>
      <c r="O579" s="59"/>
      <c r="P579" s="55"/>
      <c r="Q579" s="55"/>
      <c r="R579" s="55"/>
    </row>
    <row r="580" spans="10:18">
      <c r="J580" s="60"/>
      <c r="K580" s="59"/>
      <c r="L580" s="59"/>
      <c r="M580" s="60"/>
      <c r="N580" s="59"/>
      <c r="O580" s="59"/>
      <c r="P580" s="55"/>
      <c r="Q580" s="55"/>
      <c r="R580" s="55"/>
    </row>
    <row r="581" spans="10:18">
      <c r="J581" s="60"/>
      <c r="K581" s="59"/>
      <c r="L581" s="59"/>
      <c r="M581" s="60"/>
      <c r="N581" s="59"/>
      <c r="O581" s="59"/>
      <c r="P581" s="55"/>
      <c r="Q581" s="55"/>
      <c r="R581" s="55"/>
    </row>
    <row r="582" spans="10:18">
      <c r="J582" s="60"/>
      <c r="K582" s="59"/>
      <c r="L582" s="59"/>
      <c r="M582" s="60"/>
      <c r="N582" s="59"/>
      <c r="O582" s="59"/>
      <c r="P582" s="55"/>
      <c r="Q582" s="55"/>
      <c r="R582" s="55"/>
    </row>
    <row r="583" spans="10:18">
      <c r="J583" s="60"/>
      <c r="K583" s="59"/>
      <c r="L583" s="59"/>
      <c r="M583" s="60"/>
      <c r="N583" s="59"/>
      <c r="O583" s="59"/>
      <c r="P583" s="55"/>
      <c r="Q583" s="55"/>
      <c r="R583" s="55"/>
    </row>
    <row r="584" spans="10:18">
      <c r="J584" s="60"/>
      <c r="K584" s="59"/>
      <c r="L584" s="59"/>
      <c r="M584" s="60"/>
      <c r="N584" s="59"/>
      <c r="O584" s="59"/>
      <c r="P584" s="55"/>
      <c r="Q584" s="55"/>
      <c r="R584" s="55"/>
    </row>
    <row r="585" spans="10:18">
      <c r="J585" s="60"/>
      <c r="K585" s="59"/>
      <c r="L585" s="59"/>
      <c r="M585" s="60"/>
      <c r="N585" s="59"/>
      <c r="O585" s="59"/>
      <c r="P585" s="55"/>
      <c r="Q585" s="55"/>
      <c r="R585" s="55"/>
    </row>
    <row r="586" spans="10:18">
      <c r="J586" s="60"/>
      <c r="K586" s="59"/>
      <c r="L586" s="59"/>
      <c r="M586" s="60"/>
      <c r="N586" s="59"/>
      <c r="O586" s="59"/>
      <c r="P586" s="55"/>
      <c r="Q586" s="55"/>
      <c r="R586" s="55"/>
    </row>
    <row r="587" spans="10:18">
      <c r="J587" s="60"/>
      <c r="K587" s="59"/>
      <c r="L587" s="59"/>
      <c r="M587" s="60"/>
      <c r="N587" s="59"/>
      <c r="O587" s="59"/>
      <c r="P587" s="55"/>
      <c r="Q587" s="55"/>
      <c r="R587" s="55"/>
    </row>
    <row r="588" spans="10:18">
      <c r="J588" s="60"/>
      <c r="K588" s="59"/>
      <c r="L588" s="59"/>
      <c r="M588" s="60"/>
      <c r="N588" s="59"/>
      <c r="O588" s="59"/>
      <c r="P588" s="55"/>
      <c r="Q588" s="55"/>
      <c r="R588" s="55"/>
    </row>
    <row r="589" spans="10:18">
      <c r="J589" s="60"/>
      <c r="K589" s="59"/>
      <c r="L589" s="59"/>
      <c r="M589" s="60"/>
      <c r="N589" s="59"/>
      <c r="O589" s="59"/>
      <c r="P589" s="55"/>
      <c r="Q589" s="55"/>
      <c r="R589" s="55"/>
    </row>
    <row r="590" spans="10:18">
      <c r="J590" s="60"/>
      <c r="K590" s="59"/>
      <c r="L590" s="59"/>
      <c r="M590" s="60"/>
      <c r="N590" s="59"/>
      <c r="O590" s="59"/>
      <c r="P590" s="55"/>
      <c r="Q590" s="55"/>
      <c r="R590" s="55"/>
    </row>
    <row r="591" spans="10:18">
      <c r="J591" s="60"/>
      <c r="K591" s="59"/>
      <c r="L591" s="59"/>
      <c r="M591" s="60"/>
      <c r="N591" s="59"/>
      <c r="O591" s="59"/>
      <c r="P591" s="55"/>
      <c r="Q591" s="55"/>
      <c r="R591" s="55"/>
    </row>
    <row r="592" spans="10:18">
      <c r="J592" s="60"/>
      <c r="K592" s="59"/>
      <c r="L592" s="59"/>
      <c r="M592" s="60"/>
      <c r="N592" s="59"/>
      <c r="O592" s="59"/>
      <c r="P592" s="55"/>
      <c r="Q592" s="55"/>
      <c r="R592" s="55"/>
    </row>
    <row r="593" spans="10:18">
      <c r="J593" s="60"/>
      <c r="K593" s="59"/>
      <c r="L593" s="59"/>
      <c r="M593" s="60"/>
      <c r="N593" s="59"/>
      <c r="O593" s="59"/>
      <c r="P593" s="55"/>
      <c r="Q593" s="55"/>
      <c r="R593" s="55"/>
    </row>
    <row r="594" spans="10:18">
      <c r="J594" s="60"/>
      <c r="K594" s="59"/>
      <c r="L594" s="59"/>
      <c r="M594" s="60"/>
      <c r="N594" s="59"/>
      <c r="O594" s="59"/>
      <c r="P594" s="55"/>
      <c r="Q594" s="55"/>
      <c r="R594" s="55"/>
    </row>
    <row r="595" spans="10:18">
      <c r="J595" s="60"/>
      <c r="K595" s="59"/>
      <c r="L595" s="59"/>
      <c r="M595" s="60"/>
      <c r="N595" s="59"/>
      <c r="O595" s="59"/>
      <c r="P595" s="55"/>
      <c r="Q595" s="55"/>
      <c r="R595" s="55"/>
    </row>
    <row r="596" spans="10:18">
      <c r="J596" s="60"/>
      <c r="K596" s="59"/>
      <c r="L596" s="59"/>
      <c r="M596" s="60"/>
      <c r="N596" s="59"/>
      <c r="O596" s="59"/>
      <c r="P596" s="55"/>
      <c r="Q596" s="55"/>
      <c r="R596" s="55"/>
    </row>
    <row r="597" spans="10:18">
      <c r="J597" s="60"/>
      <c r="K597" s="59"/>
      <c r="L597" s="59"/>
      <c r="M597" s="60"/>
      <c r="N597" s="59"/>
      <c r="O597" s="59"/>
      <c r="P597" s="55"/>
      <c r="Q597" s="55"/>
      <c r="R597" s="55"/>
    </row>
    <row r="598" spans="10:18">
      <c r="J598" s="60"/>
      <c r="K598" s="59"/>
      <c r="L598" s="59"/>
      <c r="M598" s="60"/>
      <c r="N598" s="59"/>
      <c r="O598" s="59"/>
      <c r="P598" s="55"/>
      <c r="Q598" s="55"/>
      <c r="R598" s="55"/>
    </row>
    <row r="599" spans="10:18">
      <c r="J599" s="60"/>
      <c r="K599" s="59"/>
      <c r="L599" s="59"/>
      <c r="M599" s="60"/>
      <c r="N599" s="59"/>
      <c r="O599" s="59"/>
      <c r="P599" s="55"/>
      <c r="Q599" s="55"/>
      <c r="R599" s="55"/>
    </row>
    <row r="600" spans="10:18">
      <c r="J600" s="60"/>
      <c r="K600" s="59"/>
      <c r="L600" s="59"/>
      <c r="M600" s="60"/>
      <c r="N600" s="59"/>
      <c r="O600" s="59"/>
      <c r="P600" s="55"/>
      <c r="Q600" s="55"/>
      <c r="R600" s="55"/>
    </row>
    <row r="601" spans="10:18">
      <c r="J601" s="60"/>
      <c r="K601" s="59"/>
      <c r="L601" s="59"/>
      <c r="M601" s="60"/>
      <c r="N601" s="59"/>
      <c r="O601" s="59"/>
      <c r="P601" s="55"/>
      <c r="Q601" s="55"/>
      <c r="R601" s="55"/>
    </row>
    <row r="602" spans="10:18">
      <c r="J602" s="60"/>
      <c r="K602" s="59"/>
      <c r="L602" s="59"/>
      <c r="M602" s="60"/>
      <c r="N602" s="59"/>
      <c r="O602" s="59"/>
      <c r="P602" s="55"/>
      <c r="Q602" s="55"/>
      <c r="R602" s="55"/>
    </row>
    <row r="603" spans="10:18">
      <c r="J603" s="60"/>
      <c r="K603" s="59"/>
      <c r="L603" s="59"/>
      <c r="M603" s="60"/>
      <c r="N603" s="59"/>
      <c r="O603" s="59"/>
      <c r="P603" s="55"/>
      <c r="Q603" s="55"/>
      <c r="R603" s="55"/>
    </row>
    <row r="604" spans="10:18">
      <c r="J604" s="60"/>
      <c r="K604" s="59"/>
      <c r="L604" s="59"/>
      <c r="M604" s="60"/>
      <c r="N604" s="59"/>
      <c r="O604" s="59"/>
      <c r="P604" s="55"/>
      <c r="Q604" s="55"/>
      <c r="R604" s="55"/>
    </row>
    <row r="605" spans="10:18">
      <c r="J605" s="60"/>
      <c r="K605" s="59"/>
      <c r="L605" s="59"/>
      <c r="M605" s="60"/>
      <c r="N605" s="59"/>
      <c r="O605" s="59"/>
      <c r="P605" s="55"/>
      <c r="Q605" s="55"/>
      <c r="R605" s="55"/>
    </row>
    <row r="606" spans="10:18">
      <c r="J606" s="60"/>
      <c r="K606" s="59"/>
      <c r="L606" s="59"/>
      <c r="M606" s="60"/>
      <c r="N606" s="59"/>
      <c r="O606" s="59"/>
      <c r="P606" s="55"/>
      <c r="Q606" s="55"/>
      <c r="R606" s="55"/>
    </row>
    <row r="607" spans="10:18">
      <c r="J607" s="60"/>
      <c r="K607" s="59"/>
      <c r="L607" s="59"/>
      <c r="M607" s="60"/>
      <c r="N607" s="59"/>
      <c r="O607" s="59"/>
      <c r="P607" s="55"/>
      <c r="Q607" s="55"/>
      <c r="R607" s="55"/>
    </row>
    <row r="608" spans="10:18">
      <c r="J608" s="60"/>
      <c r="K608" s="59"/>
      <c r="L608" s="59"/>
      <c r="M608" s="60"/>
      <c r="N608" s="59"/>
      <c r="O608" s="59"/>
      <c r="P608" s="55"/>
      <c r="Q608" s="55"/>
      <c r="R608" s="55"/>
    </row>
    <row r="609" spans="10:18">
      <c r="J609" s="60"/>
      <c r="K609" s="59"/>
      <c r="L609" s="59"/>
      <c r="M609" s="60"/>
      <c r="N609" s="59"/>
      <c r="O609" s="59"/>
      <c r="P609" s="55"/>
      <c r="Q609" s="55"/>
      <c r="R609" s="55"/>
    </row>
    <row r="610" spans="10:18">
      <c r="J610" s="60"/>
      <c r="K610" s="59"/>
      <c r="L610" s="59"/>
      <c r="M610" s="60"/>
      <c r="N610" s="59"/>
      <c r="O610" s="59"/>
      <c r="P610" s="55"/>
      <c r="Q610" s="55"/>
      <c r="R610" s="55"/>
    </row>
    <row r="611" spans="10:18">
      <c r="J611" s="60"/>
      <c r="K611" s="59"/>
      <c r="L611" s="59"/>
      <c r="M611" s="60"/>
      <c r="N611" s="59"/>
      <c r="O611" s="59"/>
      <c r="P611" s="55"/>
      <c r="Q611" s="55"/>
      <c r="R611" s="55"/>
    </row>
    <row r="612" spans="10:18">
      <c r="J612" s="60"/>
      <c r="K612" s="59"/>
      <c r="L612" s="59"/>
      <c r="M612" s="60"/>
      <c r="N612" s="59"/>
      <c r="O612" s="59"/>
      <c r="P612" s="55"/>
      <c r="Q612" s="55"/>
      <c r="R612" s="55"/>
    </row>
    <row r="613" spans="10:18">
      <c r="J613" s="60"/>
      <c r="K613" s="59"/>
      <c r="L613" s="59"/>
      <c r="M613" s="60"/>
      <c r="N613" s="59"/>
      <c r="O613" s="59"/>
      <c r="P613" s="55"/>
      <c r="Q613" s="55"/>
      <c r="R613" s="55"/>
    </row>
    <row r="614" spans="10:18">
      <c r="J614" s="60"/>
      <c r="K614" s="59"/>
      <c r="L614" s="59"/>
      <c r="M614" s="60"/>
      <c r="N614" s="59"/>
      <c r="O614" s="59"/>
      <c r="P614" s="55"/>
      <c r="Q614" s="55"/>
      <c r="R614" s="55"/>
    </row>
    <row r="615" spans="10:18">
      <c r="J615" s="60"/>
      <c r="K615" s="59"/>
      <c r="L615" s="59"/>
      <c r="M615" s="60"/>
      <c r="N615" s="59"/>
      <c r="O615" s="59"/>
      <c r="P615" s="55"/>
      <c r="Q615" s="55"/>
      <c r="R615" s="55"/>
    </row>
    <row r="616" spans="10:18">
      <c r="J616" s="60"/>
      <c r="K616" s="59"/>
      <c r="L616" s="59"/>
      <c r="M616" s="60"/>
      <c r="N616" s="59"/>
      <c r="O616" s="59"/>
      <c r="P616" s="55"/>
      <c r="Q616" s="55"/>
      <c r="R616" s="55"/>
    </row>
    <row r="617" spans="10:18">
      <c r="J617" s="60"/>
      <c r="K617" s="59"/>
      <c r="L617" s="59"/>
      <c r="M617" s="60"/>
      <c r="N617" s="59"/>
      <c r="O617" s="59"/>
      <c r="P617" s="55"/>
      <c r="Q617" s="55"/>
      <c r="R617" s="55"/>
    </row>
    <row r="618" spans="10:18">
      <c r="J618" s="60"/>
      <c r="K618" s="59"/>
      <c r="L618" s="59"/>
      <c r="M618" s="60"/>
      <c r="N618" s="59"/>
      <c r="O618" s="59"/>
      <c r="P618" s="55"/>
      <c r="Q618" s="55"/>
      <c r="R618" s="55"/>
    </row>
    <row r="619" spans="10:18">
      <c r="J619" s="60"/>
      <c r="K619" s="59"/>
      <c r="L619" s="59"/>
      <c r="M619" s="60"/>
      <c r="N619" s="59"/>
      <c r="O619" s="59"/>
      <c r="P619" s="55"/>
      <c r="Q619" s="55"/>
      <c r="R619" s="55"/>
    </row>
    <row r="620" spans="10:18">
      <c r="J620" s="60"/>
      <c r="K620" s="59"/>
      <c r="L620" s="59"/>
      <c r="M620" s="60"/>
      <c r="N620" s="59"/>
      <c r="O620" s="59"/>
      <c r="P620" s="55"/>
      <c r="Q620" s="55"/>
      <c r="R620" s="55"/>
    </row>
    <row r="621" spans="10:18">
      <c r="J621" s="60"/>
      <c r="K621" s="59"/>
      <c r="L621" s="59"/>
      <c r="M621" s="60"/>
      <c r="N621" s="59"/>
      <c r="O621" s="59"/>
      <c r="P621" s="55"/>
      <c r="Q621" s="55"/>
      <c r="R621" s="55"/>
    </row>
    <row r="622" spans="10:18">
      <c r="J622" s="60"/>
      <c r="K622" s="59"/>
      <c r="L622" s="59"/>
      <c r="M622" s="60"/>
      <c r="N622" s="59"/>
      <c r="O622" s="59"/>
      <c r="P622" s="55"/>
      <c r="Q622" s="55"/>
      <c r="R622" s="55"/>
    </row>
    <row r="623" spans="10:18">
      <c r="J623" s="60"/>
      <c r="K623" s="59"/>
      <c r="L623" s="59"/>
      <c r="M623" s="60"/>
      <c r="N623" s="59"/>
      <c r="O623" s="59"/>
      <c r="P623" s="55"/>
      <c r="Q623" s="55"/>
      <c r="R623" s="55"/>
    </row>
    <row r="624" spans="10:18">
      <c r="J624" s="60"/>
      <c r="K624" s="59"/>
      <c r="L624" s="59"/>
      <c r="M624" s="60"/>
      <c r="N624" s="59"/>
      <c r="O624" s="59"/>
      <c r="P624" s="55"/>
      <c r="Q624" s="55"/>
      <c r="R624" s="55"/>
    </row>
    <row r="625" spans="10:18">
      <c r="J625" s="60"/>
      <c r="K625" s="59"/>
      <c r="L625" s="59"/>
      <c r="M625" s="60"/>
      <c r="N625" s="59"/>
      <c r="O625" s="59"/>
      <c r="P625" s="55"/>
      <c r="Q625" s="55"/>
      <c r="R625" s="55"/>
    </row>
    <row r="626" spans="10:18">
      <c r="J626" s="60"/>
      <c r="K626" s="59"/>
      <c r="L626" s="59"/>
      <c r="M626" s="60"/>
      <c r="N626" s="59"/>
      <c r="O626" s="59"/>
      <c r="P626" s="55"/>
      <c r="Q626" s="55"/>
      <c r="R626" s="55"/>
    </row>
    <row r="627" spans="10:18">
      <c r="J627" s="60"/>
      <c r="K627" s="59"/>
      <c r="L627" s="59"/>
      <c r="M627" s="60"/>
      <c r="N627" s="59"/>
      <c r="O627" s="59"/>
      <c r="P627" s="55"/>
      <c r="Q627" s="55"/>
      <c r="R627" s="55"/>
    </row>
    <row r="628" spans="10:18">
      <c r="J628" s="60"/>
      <c r="K628" s="59"/>
      <c r="L628" s="59"/>
      <c r="M628" s="60"/>
      <c r="N628" s="59"/>
      <c r="O628" s="59"/>
      <c r="P628" s="55"/>
      <c r="Q628" s="55"/>
      <c r="R628" s="55"/>
    </row>
    <row r="629" spans="10:18">
      <c r="J629" s="60"/>
      <c r="K629" s="59"/>
      <c r="L629" s="59"/>
      <c r="M629" s="60"/>
      <c r="N629" s="59"/>
      <c r="O629" s="59"/>
      <c r="P629" s="55"/>
      <c r="Q629" s="55"/>
      <c r="R629" s="55"/>
    </row>
    <row r="630" spans="10:18">
      <c r="J630" s="60"/>
      <c r="K630" s="59"/>
      <c r="L630" s="59"/>
      <c r="M630" s="60"/>
      <c r="N630" s="59"/>
      <c r="O630" s="59"/>
      <c r="P630" s="55"/>
      <c r="Q630" s="55"/>
      <c r="R630" s="55"/>
    </row>
    <row r="631" spans="10:18">
      <c r="J631" s="60"/>
      <c r="K631" s="59"/>
      <c r="L631" s="59"/>
      <c r="M631" s="60"/>
      <c r="N631" s="59"/>
      <c r="O631" s="59"/>
      <c r="P631" s="55"/>
      <c r="Q631" s="55"/>
      <c r="R631" s="55"/>
    </row>
    <row r="632" spans="10:18">
      <c r="J632" s="60"/>
      <c r="K632" s="59"/>
      <c r="L632" s="59"/>
      <c r="M632" s="60"/>
      <c r="N632" s="59"/>
      <c r="O632" s="59"/>
      <c r="P632" s="55"/>
      <c r="Q632" s="55"/>
      <c r="R632" s="55"/>
    </row>
    <row r="633" spans="10:18">
      <c r="J633" s="60"/>
      <c r="K633" s="59"/>
      <c r="L633" s="59"/>
      <c r="M633" s="60"/>
      <c r="N633" s="59"/>
      <c r="O633" s="59"/>
      <c r="P633" s="55"/>
      <c r="Q633" s="55"/>
      <c r="R633" s="55"/>
    </row>
    <row r="634" spans="10:18">
      <c r="J634" s="60"/>
      <c r="K634" s="59"/>
      <c r="L634" s="59"/>
      <c r="M634" s="60"/>
      <c r="N634" s="59"/>
      <c r="O634" s="59"/>
      <c r="P634" s="55"/>
      <c r="Q634" s="55"/>
      <c r="R634" s="55"/>
    </row>
    <row r="635" spans="10:18">
      <c r="J635" s="60"/>
      <c r="K635" s="59"/>
      <c r="L635" s="59"/>
      <c r="M635" s="60"/>
      <c r="N635" s="59"/>
      <c r="O635" s="59"/>
      <c r="P635" s="55"/>
      <c r="Q635" s="55"/>
      <c r="R635" s="55"/>
    </row>
    <row r="636" spans="10:18">
      <c r="J636" s="60"/>
      <c r="K636" s="59"/>
      <c r="L636" s="59"/>
      <c r="M636" s="60"/>
      <c r="N636" s="59"/>
      <c r="O636" s="59"/>
      <c r="P636" s="55"/>
      <c r="Q636" s="55"/>
      <c r="R636" s="55"/>
    </row>
    <row r="637" spans="10:18">
      <c r="J637" s="60"/>
      <c r="K637" s="59"/>
      <c r="L637" s="59"/>
      <c r="M637" s="60"/>
      <c r="N637" s="59"/>
      <c r="O637" s="59"/>
      <c r="P637" s="55"/>
      <c r="Q637" s="55"/>
      <c r="R637" s="55"/>
    </row>
    <row r="638" spans="10:18">
      <c r="J638" s="60"/>
      <c r="K638" s="59"/>
      <c r="L638" s="59"/>
      <c r="M638" s="60"/>
      <c r="N638" s="59"/>
      <c r="O638" s="59"/>
      <c r="P638" s="55"/>
      <c r="Q638" s="55"/>
      <c r="R638" s="55"/>
    </row>
    <row r="639" spans="10:18">
      <c r="J639" s="60"/>
      <c r="K639" s="59"/>
      <c r="L639" s="59"/>
      <c r="M639" s="60"/>
      <c r="N639" s="59"/>
      <c r="O639" s="59"/>
      <c r="P639" s="55"/>
      <c r="Q639" s="55"/>
      <c r="R639" s="55"/>
    </row>
    <row r="640" spans="10:18">
      <c r="J640" s="60"/>
      <c r="K640" s="59"/>
      <c r="L640" s="59"/>
      <c r="M640" s="60"/>
      <c r="N640" s="59"/>
      <c r="O640" s="59"/>
      <c r="P640" s="55"/>
      <c r="Q640" s="55"/>
      <c r="R640" s="55"/>
    </row>
    <row r="641" spans="10:18">
      <c r="J641" s="60"/>
      <c r="K641" s="59"/>
      <c r="L641" s="59"/>
      <c r="M641" s="60"/>
      <c r="N641" s="59"/>
      <c r="O641" s="59"/>
      <c r="P641" s="55"/>
      <c r="Q641" s="55"/>
      <c r="R641" s="55"/>
    </row>
    <row r="642" spans="10:18">
      <c r="J642" s="60"/>
      <c r="K642" s="59"/>
      <c r="L642" s="59"/>
      <c r="M642" s="60"/>
      <c r="N642" s="59"/>
      <c r="O642" s="59"/>
      <c r="P642" s="55"/>
      <c r="Q642" s="55"/>
      <c r="R642" s="55"/>
    </row>
    <row r="643" spans="10:18">
      <c r="J643" s="60"/>
      <c r="K643" s="59"/>
      <c r="L643" s="59"/>
      <c r="M643" s="60"/>
      <c r="N643" s="59"/>
      <c r="O643" s="59"/>
      <c r="P643" s="55"/>
      <c r="Q643" s="55"/>
      <c r="R643" s="55"/>
    </row>
    <row r="644" spans="10:18">
      <c r="J644" s="60"/>
      <c r="K644" s="59"/>
      <c r="L644" s="59"/>
      <c r="M644" s="60"/>
      <c r="N644" s="59"/>
      <c r="O644" s="59"/>
      <c r="P644" s="55"/>
      <c r="Q644" s="55"/>
      <c r="R644" s="55"/>
    </row>
    <row r="645" spans="10:18">
      <c r="J645" s="60"/>
      <c r="K645" s="59"/>
      <c r="L645" s="59"/>
      <c r="M645" s="60"/>
      <c r="N645" s="59"/>
      <c r="O645" s="59"/>
      <c r="P645" s="55"/>
      <c r="Q645" s="55"/>
      <c r="R645" s="55"/>
    </row>
    <row r="646" spans="10:18">
      <c r="J646" s="60"/>
      <c r="K646" s="59"/>
      <c r="L646" s="59"/>
      <c r="M646" s="60"/>
      <c r="N646" s="59"/>
      <c r="O646" s="59"/>
      <c r="P646" s="55"/>
      <c r="Q646" s="55"/>
      <c r="R646" s="55"/>
    </row>
    <row r="647" spans="10:18">
      <c r="J647" s="60"/>
      <c r="K647" s="59"/>
      <c r="L647" s="59"/>
      <c r="M647" s="60"/>
      <c r="N647" s="59"/>
      <c r="O647" s="59"/>
      <c r="P647" s="55"/>
      <c r="Q647" s="55"/>
      <c r="R647" s="55"/>
    </row>
    <row r="648" spans="10:18">
      <c r="J648" s="60"/>
      <c r="K648" s="59"/>
      <c r="L648" s="59"/>
      <c r="M648" s="60"/>
      <c r="N648" s="59"/>
      <c r="O648" s="59"/>
      <c r="P648" s="55"/>
      <c r="Q648" s="55"/>
      <c r="R648" s="55"/>
    </row>
    <row r="649" spans="10:18">
      <c r="J649" s="60"/>
      <c r="K649" s="59"/>
      <c r="L649" s="59"/>
      <c r="M649" s="60"/>
      <c r="N649" s="59"/>
      <c r="O649" s="59"/>
      <c r="P649" s="55"/>
      <c r="Q649" s="55"/>
      <c r="R649" s="55"/>
    </row>
    <row r="650" spans="10:18">
      <c r="J650" s="60"/>
      <c r="K650" s="59"/>
      <c r="L650" s="59"/>
      <c r="M650" s="60"/>
      <c r="N650" s="59"/>
      <c r="O650" s="59"/>
      <c r="P650" s="55"/>
      <c r="Q650" s="55"/>
      <c r="R650" s="55"/>
    </row>
    <row r="651" spans="10:18">
      <c r="J651" s="60"/>
      <c r="K651" s="59"/>
      <c r="L651" s="59"/>
      <c r="M651" s="60"/>
      <c r="N651" s="59"/>
      <c r="O651" s="59"/>
      <c r="P651" s="55"/>
      <c r="Q651" s="55"/>
      <c r="R651" s="55"/>
    </row>
    <row r="652" spans="10:18">
      <c r="J652" s="60"/>
      <c r="K652" s="59"/>
      <c r="L652" s="59"/>
      <c r="M652" s="60"/>
      <c r="N652" s="59"/>
      <c r="O652" s="59"/>
      <c r="P652" s="55"/>
      <c r="Q652" s="55"/>
      <c r="R652" s="55"/>
    </row>
    <row r="653" spans="10:18">
      <c r="J653" s="60"/>
      <c r="K653" s="59"/>
      <c r="L653" s="59"/>
      <c r="M653" s="60"/>
      <c r="N653" s="59"/>
      <c r="O653" s="59"/>
      <c r="P653" s="55"/>
      <c r="Q653" s="55"/>
      <c r="R653" s="55"/>
    </row>
    <row r="654" spans="10:18">
      <c r="J654" s="60"/>
      <c r="K654" s="59"/>
      <c r="L654" s="59"/>
      <c r="M654" s="60"/>
      <c r="N654" s="59"/>
      <c r="O654" s="59"/>
      <c r="P654" s="55"/>
      <c r="Q654" s="55"/>
      <c r="R654" s="55"/>
    </row>
    <row r="655" spans="10:18">
      <c r="J655" s="60"/>
      <c r="K655" s="59"/>
      <c r="L655" s="59"/>
      <c r="M655" s="60"/>
      <c r="N655" s="59"/>
      <c r="O655" s="59"/>
      <c r="P655" s="55"/>
      <c r="Q655" s="55"/>
      <c r="R655" s="55"/>
    </row>
    <row r="656" spans="10:18">
      <c r="J656" s="60"/>
      <c r="K656" s="59"/>
      <c r="L656" s="59"/>
      <c r="M656" s="60"/>
      <c r="N656" s="59"/>
      <c r="O656" s="59"/>
      <c r="P656" s="55"/>
      <c r="Q656" s="55"/>
      <c r="R656" s="55"/>
    </row>
    <row r="657" spans="10:18">
      <c r="J657" s="60"/>
      <c r="K657" s="59"/>
      <c r="L657" s="59"/>
      <c r="M657" s="60"/>
      <c r="N657" s="59"/>
      <c r="O657" s="59"/>
      <c r="P657" s="55"/>
      <c r="Q657" s="55"/>
      <c r="R657" s="55"/>
    </row>
    <row r="658" spans="10:18">
      <c r="J658" s="60"/>
      <c r="K658" s="59"/>
      <c r="L658" s="59"/>
      <c r="M658" s="60"/>
      <c r="N658" s="59"/>
      <c r="O658" s="59"/>
      <c r="P658" s="55"/>
      <c r="Q658" s="55"/>
      <c r="R658" s="55"/>
    </row>
    <row r="659" spans="10:18">
      <c r="J659" s="60"/>
      <c r="K659" s="59"/>
      <c r="L659" s="59"/>
      <c r="M659" s="60"/>
      <c r="N659" s="59"/>
      <c r="O659" s="59"/>
      <c r="P659" s="55"/>
      <c r="Q659" s="55"/>
      <c r="R659" s="55"/>
    </row>
    <row r="660" spans="10:18">
      <c r="J660" s="60"/>
      <c r="K660" s="59"/>
      <c r="L660" s="59"/>
      <c r="M660" s="60"/>
      <c r="N660" s="59"/>
      <c r="O660" s="59"/>
      <c r="P660" s="55"/>
      <c r="Q660" s="55"/>
      <c r="R660" s="55"/>
    </row>
    <row r="661" spans="10:18">
      <c r="J661" s="60"/>
      <c r="K661" s="59"/>
      <c r="L661" s="59"/>
      <c r="M661" s="60"/>
      <c r="N661" s="59"/>
      <c r="O661" s="59"/>
      <c r="P661" s="55"/>
      <c r="Q661" s="55"/>
      <c r="R661" s="55"/>
    </row>
    <row r="662" spans="10:18">
      <c r="J662" s="60"/>
      <c r="K662" s="59"/>
      <c r="L662" s="59"/>
      <c r="M662" s="60"/>
      <c r="N662" s="59"/>
      <c r="O662" s="59"/>
      <c r="P662" s="55"/>
      <c r="Q662" s="55"/>
      <c r="R662" s="55"/>
    </row>
    <row r="663" spans="10:18">
      <c r="J663" s="60"/>
      <c r="K663" s="59"/>
      <c r="L663" s="59"/>
      <c r="M663" s="60"/>
      <c r="N663" s="59"/>
      <c r="O663" s="59"/>
      <c r="P663" s="55"/>
      <c r="Q663" s="55"/>
      <c r="R663" s="55"/>
    </row>
    <row r="664" spans="10:18">
      <c r="J664" s="60"/>
      <c r="K664" s="59"/>
      <c r="L664" s="59"/>
      <c r="M664" s="60"/>
      <c r="N664" s="59"/>
      <c r="O664" s="59"/>
      <c r="P664" s="55"/>
      <c r="Q664" s="55"/>
      <c r="R664" s="55"/>
    </row>
    <row r="665" spans="10:18">
      <c r="J665" s="60"/>
      <c r="K665" s="59"/>
      <c r="L665" s="59"/>
      <c r="M665" s="60"/>
      <c r="N665" s="59"/>
      <c r="O665" s="59"/>
      <c r="P665" s="55"/>
      <c r="Q665" s="55"/>
      <c r="R665" s="55"/>
    </row>
    <row r="666" spans="10:18">
      <c r="J666" s="60"/>
      <c r="K666" s="59"/>
      <c r="L666" s="59"/>
      <c r="M666" s="60"/>
      <c r="N666" s="59"/>
      <c r="O666" s="59"/>
      <c r="P666" s="55"/>
      <c r="Q666" s="55"/>
      <c r="R666" s="55"/>
    </row>
    <row r="667" spans="10:18">
      <c r="J667" s="60"/>
      <c r="K667" s="59"/>
      <c r="L667" s="59"/>
      <c r="M667" s="60"/>
      <c r="N667" s="59"/>
      <c r="O667" s="59"/>
      <c r="P667" s="55"/>
      <c r="Q667" s="55"/>
      <c r="R667" s="55"/>
    </row>
    <row r="668" spans="10:18">
      <c r="J668" s="60"/>
      <c r="K668" s="59"/>
      <c r="L668" s="59"/>
      <c r="M668" s="60"/>
      <c r="N668" s="59"/>
      <c r="O668" s="59"/>
      <c r="P668" s="55"/>
      <c r="Q668" s="55"/>
      <c r="R668" s="55"/>
    </row>
    <row r="669" spans="10:18">
      <c r="J669" s="60"/>
      <c r="K669" s="59"/>
      <c r="L669" s="59"/>
      <c r="M669" s="60"/>
      <c r="N669" s="59"/>
      <c r="O669" s="59"/>
      <c r="P669" s="55"/>
      <c r="Q669" s="55"/>
      <c r="R669" s="55"/>
    </row>
    <row r="670" spans="10:18">
      <c r="J670" s="60"/>
      <c r="K670" s="59"/>
      <c r="L670" s="59"/>
      <c r="M670" s="60"/>
      <c r="N670" s="59"/>
      <c r="O670" s="59"/>
      <c r="P670" s="55"/>
      <c r="Q670" s="55"/>
      <c r="R670" s="55"/>
    </row>
    <row r="671" spans="10:18">
      <c r="J671" s="60"/>
      <c r="K671" s="59"/>
      <c r="L671" s="59"/>
      <c r="M671" s="60"/>
      <c r="N671" s="59"/>
      <c r="O671" s="59"/>
      <c r="P671" s="55"/>
      <c r="Q671" s="55"/>
      <c r="R671" s="55"/>
    </row>
    <row r="672" spans="10:18">
      <c r="J672" s="60"/>
      <c r="K672" s="59"/>
      <c r="L672" s="59"/>
      <c r="M672" s="60"/>
      <c r="N672" s="59"/>
      <c r="O672" s="59"/>
      <c r="P672" s="55"/>
      <c r="Q672" s="55"/>
      <c r="R672" s="55"/>
    </row>
    <row r="673" spans="10:18">
      <c r="J673" s="60"/>
      <c r="K673" s="59"/>
      <c r="L673" s="59"/>
      <c r="M673" s="60"/>
      <c r="N673" s="59"/>
      <c r="O673" s="59"/>
      <c r="P673" s="55"/>
      <c r="Q673" s="55"/>
      <c r="R673" s="55"/>
    </row>
    <row r="674" spans="10:18">
      <c r="J674" s="60"/>
      <c r="K674" s="59"/>
      <c r="L674" s="59"/>
      <c r="M674" s="60"/>
      <c r="N674" s="59"/>
      <c r="O674" s="59"/>
      <c r="P674" s="55"/>
      <c r="Q674" s="55"/>
      <c r="R674" s="55"/>
    </row>
    <row r="675" spans="10:18">
      <c r="J675" s="60"/>
      <c r="K675" s="59"/>
      <c r="L675" s="59"/>
      <c r="M675" s="60"/>
      <c r="N675" s="59"/>
      <c r="O675" s="59"/>
      <c r="P675" s="55"/>
      <c r="Q675" s="55"/>
      <c r="R675" s="55"/>
    </row>
    <row r="676" spans="10:18">
      <c r="J676" s="60"/>
      <c r="K676" s="59"/>
      <c r="L676" s="59"/>
      <c r="M676" s="60"/>
      <c r="N676" s="59"/>
      <c r="O676" s="59"/>
      <c r="P676" s="55"/>
      <c r="Q676" s="55"/>
      <c r="R676" s="55"/>
    </row>
    <row r="677" spans="10:18">
      <c r="J677" s="60"/>
      <c r="K677" s="59"/>
      <c r="L677" s="59"/>
      <c r="M677" s="60"/>
      <c r="N677" s="59"/>
      <c r="O677" s="59"/>
      <c r="P677" s="55"/>
      <c r="Q677" s="55"/>
      <c r="R677" s="55"/>
    </row>
    <row r="678" spans="10:18">
      <c r="J678" s="60"/>
      <c r="K678" s="59"/>
      <c r="L678" s="59"/>
      <c r="M678" s="60"/>
      <c r="N678" s="59"/>
      <c r="O678" s="59"/>
      <c r="P678" s="55"/>
      <c r="Q678" s="55"/>
      <c r="R678" s="55"/>
    </row>
    <row r="679" spans="10:18">
      <c r="J679" s="60"/>
      <c r="K679" s="59"/>
      <c r="L679" s="59"/>
      <c r="M679" s="60"/>
      <c r="N679" s="59"/>
      <c r="O679" s="59"/>
      <c r="P679" s="55"/>
      <c r="Q679" s="55"/>
      <c r="R679" s="55"/>
    </row>
    <row r="680" spans="10:18">
      <c r="J680" s="60"/>
      <c r="K680" s="59"/>
      <c r="L680" s="59"/>
      <c r="M680" s="60"/>
      <c r="N680" s="59"/>
      <c r="O680" s="59"/>
      <c r="P680" s="55"/>
      <c r="Q680" s="55"/>
      <c r="R680" s="55"/>
    </row>
    <row r="681" spans="10:18">
      <c r="J681" s="60"/>
      <c r="K681" s="59"/>
      <c r="L681" s="59"/>
      <c r="M681" s="60"/>
      <c r="N681" s="59"/>
      <c r="O681" s="59"/>
      <c r="P681" s="55"/>
      <c r="Q681" s="55"/>
      <c r="R681" s="55"/>
    </row>
    <row r="682" spans="10:18">
      <c r="J682" s="60"/>
      <c r="K682" s="59"/>
      <c r="L682" s="59"/>
      <c r="M682" s="60"/>
      <c r="N682" s="59"/>
      <c r="O682" s="59"/>
      <c r="P682" s="55"/>
      <c r="Q682" s="55"/>
      <c r="R682" s="55"/>
    </row>
    <row r="683" spans="10:18">
      <c r="J683" s="60"/>
      <c r="K683" s="59"/>
      <c r="L683" s="59"/>
      <c r="M683" s="60"/>
      <c r="N683" s="59"/>
      <c r="O683" s="59"/>
      <c r="P683" s="55"/>
      <c r="Q683" s="55"/>
      <c r="R683" s="55"/>
    </row>
    <row r="684" spans="10:18">
      <c r="J684" s="60"/>
      <c r="K684" s="59"/>
      <c r="L684" s="59"/>
      <c r="M684" s="60"/>
      <c r="N684" s="59"/>
      <c r="O684" s="59"/>
      <c r="P684" s="55"/>
      <c r="Q684" s="55"/>
      <c r="R684" s="55"/>
    </row>
    <row r="685" spans="10:18">
      <c r="J685" s="60"/>
      <c r="K685" s="59"/>
      <c r="L685" s="59"/>
      <c r="M685" s="60"/>
      <c r="N685" s="59"/>
      <c r="O685" s="59"/>
      <c r="P685" s="55"/>
      <c r="Q685" s="55"/>
      <c r="R685" s="55"/>
    </row>
  </sheetData>
  <mergeCells count="2">
    <mergeCell ref="B2:H2"/>
    <mergeCell ref="J2:O2"/>
  </mergeCells>
  <phoneticPr fontId="0" type="noConversion"/>
  <pageMargins left="0.7" right="0.7" top="0.78749999999999998" bottom="0.78749999999999998" header="0.51180555555555551" footer="0.51180555555555551"/>
  <pageSetup paperSize="9" firstPageNumber="0"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New data</vt:lpstr>
      <vt:lpstr>last edition's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Anna Golubovska-Onisimova</cp:lastModifiedBy>
  <dcterms:created xsi:type="dcterms:W3CDTF">2012-05-17T08:51:32Z</dcterms:created>
  <dcterms:modified xsi:type="dcterms:W3CDTF">2013-08-18T11:56:39Z</dcterms:modified>
</cp:coreProperties>
</file>